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4075" windowHeight="12435" tabRatio="830" activeTab="1"/>
  </bookViews>
  <sheets>
    <sheet name="Замимаи 2" sheetId="12" r:id="rId1"/>
    <sheet name="Замимаи 3" sheetId="27" r:id="rId2"/>
  </sheets>
  <externalReferences>
    <externalReference r:id="rId3"/>
  </externalReferences>
  <definedNames>
    <definedName name="_xlcn.WorksheetConnection_қарздориидарназдиБМТA1A13" hidden="1">'[1]қарздории дар назди БМТ'!$A$1:$A$13</definedName>
    <definedName name="_xlnm.Print_Area" localSheetId="0">'Замимаи 2'!$A$1:$F$30</definedName>
    <definedName name="_xlnm.Print_Area" localSheetId="1">'Замимаи 3'!$A$1:$L$19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Диапазон-6001b6df-3d5c-448c-8547-2fe6d42f60ff" name="Диапазон" connection="WorksheetConnection_қарздории дар назди БМТ!$A$1:$A$13"/>
        </x15:modelTables>
      </x15:dataModel>
    </ext>
  </extLst>
</workbook>
</file>

<file path=xl/calcChain.xml><?xml version="1.0" encoding="utf-8"?>
<calcChain xmlns="http://schemas.openxmlformats.org/spreadsheetml/2006/main">
  <c r="J18" i="27" l="1"/>
  <c r="F8" i="12" l="1"/>
  <c r="E18" i="12" l="1"/>
  <c r="D23" i="12" s="1"/>
  <c r="F16" i="12"/>
  <c r="G19" i="27"/>
  <c r="J8" i="12" l="1"/>
  <c r="K18" i="27" l="1"/>
  <c r="E30" i="12" l="1"/>
  <c r="E28" i="12"/>
  <c r="D25" i="12" l="1"/>
  <c r="F9" i="12" l="1"/>
  <c r="F10" i="12" l="1"/>
  <c r="D22" i="12" l="1"/>
  <c r="F17" i="12"/>
  <c r="F14" i="12"/>
  <c r="F11" i="12"/>
  <c r="G18" i="27" l="1"/>
  <c r="F24" i="12" l="1"/>
  <c r="F21" i="12"/>
  <c r="F22" i="12"/>
  <c r="H14" i="12"/>
  <c r="F12" i="12"/>
  <c r="D18" i="12"/>
  <c r="H22" i="12"/>
  <c r="G17" i="12"/>
  <c r="H15" i="12"/>
  <c r="G13" i="12"/>
  <c r="H12" i="12"/>
  <c r="G10" i="12"/>
  <c r="G9" i="12"/>
  <c r="G8" i="12"/>
  <c r="G18" i="12" s="1"/>
  <c r="H25" i="12" l="1"/>
  <c r="H23" i="12"/>
  <c r="H17" i="12"/>
  <c r="H8" i="12"/>
  <c r="H13" i="12"/>
  <c r="H9" i="12"/>
  <c r="H16" i="12"/>
  <c r="F13" i="12"/>
  <c r="C18" i="12"/>
  <c r="C23" i="12" s="1"/>
  <c r="C25" i="12" l="1"/>
  <c r="F18" i="12"/>
  <c r="H10" i="12"/>
  <c r="F25" i="12" l="1"/>
  <c r="H18" i="12"/>
  <c r="F23" i="12"/>
</calcChain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"/>
        </x15:connection>
      </ext>
    </extLst>
  </connection>
</connections>
</file>

<file path=xl/sharedStrings.xml><?xml version="1.0" encoding="utf-8"?>
<sst xmlns="http://schemas.openxmlformats.org/spreadsheetml/2006/main" count="102" uniqueCount="86">
  <si>
    <t xml:space="preserve">Номгӯи қарз </t>
  </si>
  <si>
    <t xml:space="preserve">Асос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</si>
  <si>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</si>
  <si>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</si>
  <si>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</si>
  <si>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 ҚҲҶТ № 406-18 аз 21.10.2002 сол  </t>
  </si>
  <si>
    <t xml:space="preserve"> Меъёри тавварум +1%  </t>
  </si>
  <si>
    <t xml:space="preserve"> ҚҲҶТ № 17-ф аз 27.02.2010 сол  </t>
  </si>
  <si>
    <t xml:space="preserve"> 2% то соли 2012. баъдан 8%  </t>
  </si>
  <si>
    <t xml:space="preserve">Вексели давлатӣ барои танзими 37 қарзҳои мушкилситони ҶСК "Агроинвестбонк" </t>
  </si>
  <si>
    <t xml:space="preserve"> ҚҲҶТ № 178 аз 30.04.2012 сол  </t>
  </si>
  <si>
    <t xml:space="preserve"> меъёри бозтамвил на зиёда аз 8%  </t>
  </si>
  <si>
    <t xml:space="preserve"> ҚҲҶТ № 527 аз 12.12.2016 сол  </t>
  </si>
  <si>
    <t xml:space="preserve"> 2% хизмарасонии БМ.  </t>
  </si>
  <si>
    <t xml:space="preserve">Вексели давлатӣ барои соҳаи энергетика (ҶСК НБО "Роғун") </t>
  </si>
  <si>
    <t xml:space="preserve"> ҚҲҶТ № 165 аз 01.04.2017 сол  </t>
  </si>
  <si>
    <t>Векселњои хазинадории Вазорати молия барои пушонидани касри буҷет</t>
  </si>
  <si>
    <t xml:space="preserve"> ҚҲҶТ № 627  аз 17.11.2009 сол </t>
  </si>
  <si>
    <t>91 рӯз</t>
  </si>
  <si>
    <t>Вомбарги дохилию давлатии бурдноки Вазорати молияи Љумњурии Тољикистон (БДА ҶТ "Амонатбонк")</t>
  </si>
  <si>
    <t xml:space="preserve"> ҚҲҶТ № 669 аз 31.12.2008 сол  </t>
  </si>
  <si>
    <t>бе фоиз</t>
  </si>
  <si>
    <t>1% аз арзиши аслӣ ҳангоми фуруши вомбаргҳо</t>
  </si>
  <si>
    <t>Қарзи Вазорати молия дар назди БМТ</t>
  </si>
  <si>
    <t xml:space="preserve">шартномаи қарзӣ аз 2 майи 2019 сол, № 1/001/19 </t>
  </si>
  <si>
    <t>№</t>
  </si>
  <si>
    <t>Қарзи асосии пардохтшуда</t>
  </si>
  <si>
    <t>то 2020</t>
  </si>
  <si>
    <t>то 2019 сол</t>
  </si>
  <si>
    <t xml:space="preserve">то 2017 сол </t>
  </si>
  <si>
    <t xml:space="preserve">то 2022 сол </t>
  </si>
  <si>
    <t xml:space="preserve">то 2021 сол </t>
  </si>
  <si>
    <t xml:space="preserve">то 2020 cол </t>
  </si>
  <si>
    <t xml:space="preserve">то 2018 сол </t>
  </si>
  <si>
    <t>Меъёри фоиз</t>
  </si>
  <si>
    <t xml:space="preserve">Вексели давлатӣ барои сармоякунонии ҶСК "Агроинвестбонк" </t>
  </si>
  <si>
    <t>2020 сол</t>
  </si>
  <si>
    <t>2022 сол</t>
  </si>
  <si>
    <t>2017 сол</t>
  </si>
  <si>
    <t>2019 сол</t>
  </si>
  <si>
    <t>Ҳамагӣ</t>
  </si>
  <si>
    <t xml:space="preserve"> </t>
  </si>
  <si>
    <t>(бо ҳазор сомонӣ)</t>
  </si>
  <si>
    <t>Номгӯи қарз</t>
  </si>
  <si>
    <t>Вексели давлатии Вазорати молия барои сармоякунонии ҶСК "Тоҷиксодиротбонк"</t>
  </si>
  <si>
    <t>2021 сол</t>
  </si>
  <si>
    <t>Вексели давлатии Вазорати молия барои сармоякунонии ҶСК "Агроинвестбонк"</t>
  </si>
  <si>
    <t>Вексели  давлатии Вазорати молия барои ҶСК НБО "Роғун"</t>
  </si>
  <si>
    <t>Вомбарги хазинадории Вазорати молияи Љумњурии Тољикистон</t>
  </si>
  <si>
    <t>Вексели давлатии Вазорати молия барои танзими 37 қарзҳои ҶСК "Агроинвестбонк"</t>
  </si>
  <si>
    <t>2020 cол</t>
  </si>
  <si>
    <t xml:space="preserve">1 сол </t>
  </si>
  <si>
    <t xml:space="preserve">ММД бо млн.сомонӣ  </t>
  </si>
  <si>
    <t xml:space="preserve">ММД бо млн.доллари ИМА  </t>
  </si>
  <si>
    <t>Қарзи дохилӣ нисбат ба ММД</t>
  </si>
  <si>
    <t>Векселҳои давлатӣ барои ҷуброни қарзи хоҷагиҳои пахтакор</t>
  </si>
  <si>
    <t>Қарзи Вазорати молия дар назди Бонки миллии Тоҷикистон</t>
  </si>
  <si>
    <t>Вексели давлатии Вазорати молияи Љумњурии Тољикистон барои хољагињои пахтакор</t>
  </si>
  <si>
    <t xml:space="preserve">Фарқият </t>
  </si>
  <si>
    <t>Фоизҳои пардохтшуда</t>
  </si>
  <si>
    <t>Қарзи дохила нисбат ба ММД %</t>
  </si>
  <si>
    <t>Қарзи дохила бо ҳазор доллари ИМА.</t>
  </si>
  <si>
    <t>ММД бо ҳазор сомонӣ</t>
  </si>
  <si>
    <t>Боқимондаи қарз ба 01.10.2020 с. Бо назардошти (1 200 млн.)</t>
  </si>
  <si>
    <t>Вомбаргҳои хазинадории Вазорати молия</t>
  </si>
  <si>
    <t xml:space="preserve">Векселҳои давлатӣ сармоякунонии ҶСК "Агроинвестбонк" </t>
  </si>
  <si>
    <t xml:space="preserve">Векселҳои давлатӣ сармоякунонии ҶСК "Тоҷиксодиротбонк" </t>
  </si>
  <si>
    <t>қурби 1 доллари ИМА нисбат ба сомонӣ</t>
  </si>
  <si>
    <t>Ҷамъ: Қарзи дохилии 
Ҷумҳурии Тоҷикистон</t>
  </si>
  <si>
    <t>Нишондиҳандаҳо</t>
  </si>
  <si>
    <t xml:space="preserve">фарқият </t>
  </si>
  <si>
    <t xml:space="preserve">Бақияи қарзи дохила ба ҳолати 31.12.2020 с. </t>
  </si>
  <si>
    <t xml:space="preserve">   тағйирёбанда                    (0,99% - 2%)</t>
  </si>
  <si>
    <t>Қарзи дохилӣ бо ҳазор доллари ИМА.</t>
  </si>
  <si>
    <t>шартномаи қарзӣ аз 2 майи 2019 сол, № 1/001/20</t>
  </si>
  <si>
    <t>то 2031</t>
  </si>
  <si>
    <t>Қарзи нав</t>
  </si>
  <si>
    <t>Бақияи қарзи дохила ба ҳолати 31.12.2020</t>
  </si>
  <si>
    <t>Бақияи қарзи дохила ба ҳолати 30.09.2021</t>
  </si>
  <si>
    <t xml:space="preserve">Бақияи қарзи дохила ба ҳолати 30.09.2021 с. </t>
  </si>
  <si>
    <t xml:space="preserve"> Маълумоти аниқшуда оид ба бақияи қарзи дохилии давлатии Ҷумҳурии Тоҷикистон                                                                                        ба ҳолати 01.10.2021 сол                                                           </t>
  </si>
  <si>
    <t xml:space="preserve">                                                                                                                                             
Маълумот
оид ба хизматрасонии қарзи дохилӣ ба ҳолати 1 октябри соли 2021</t>
  </si>
  <si>
    <t>Замимаи 2</t>
  </si>
  <si>
    <t>Муҳлати гардиш</t>
  </si>
  <si>
    <t>Замимаи 3</t>
  </si>
  <si>
    <r>
      <t>(бо ҳазор сомонӣ) </t>
    </r>
    <r>
      <rPr>
        <i/>
        <sz val="24"/>
        <color rgb="FF000000"/>
        <rFont val="Times New Roman Tj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</si>
</sst>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_-* #,##0.0\ _₽_-;\-* #,##0.0\ _₽_-;_-* &quot;-&quot;??\ _₽_-;_-@_-"/>
    <numFmt numFmtId="167" formatCode="_-* #,##0_р_._-;\-* #,##0_р_._-;_-* &quot;-&quot;??_р_._-;_-@_-"/>
    <numFmt numFmtId="168" formatCode="0.0000"/>
    <numFmt numFmtId="169" formatCode="_-* #,##0.0000\ _₽_-;\-* #,##0.0000\ _₽_-;_-* &quot;-&quot;??\ _₽_-;_-@_-"/>
    <numFmt numFmtId="170" formatCode="_-* #,##0.0000\ _₽_-;\-* #,##0.0000\ _₽_-;_-* &quot;-&quot;????\ _₽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 Tj"/>
      <family val="1"/>
      <charset val="204"/>
    </font>
    <font>
      <sz val="16"/>
      <color theme="1"/>
      <name val="Times New Roman Tj"/>
      <family val="1"/>
      <charset val="204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b/>
      <sz val="14"/>
      <color rgb="FFFF0000"/>
      <name val="Times New Roman Tj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color theme="0"/>
      <name val="Times New Roman Tj"/>
      <family val="1"/>
      <charset val="204"/>
    </font>
    <font>
      <b/>
      <sz val="14"/>
      <color theme="0"/>
      <name val="Times New Roman Tj"/>
      <family val="1"/>
      <charset val="204"/>
    </font>
    <font>
      <sz val="11"/>
      <color theme="0"/>
      <name val="Times New Roman Tj"/>
      <family val="1"/>
      <charset val="204"/>
    </font>
    <font>
      <i/>
      <sz val="18"/>
      <color theme="1"/>
      <name val="Times New Roman Tj"/>
      <family val="1"/>
      <charset val="204"/>
    </font>
    <font>
      <sz val="20"/>
      <color theme="1"/>
      <name val="Times New Roman Tj"/>
      <family val="1"/>
      <charset val="204"/>
    </font>
    <font>
      <sz val="24"/>
      <color rgb="FF000000"/>
      <name val="Times New Roman Tj"/>
      <family val="1"/>
      <charset val="204"/>
    </font>
    <font>
      <sz val="24"/>
      <color theme="1"/>
      <name val="Times New Roman Tj"/>
      <family val="1"/>
      <charset val="204"/>
    </font>
    <font>
      <sz val="22"/>
      <color theme="1"/>
      <name val="Times New Roman Tj"/>
      <family val="1"/>
      <charset val="204"/>
    </font>
    <font>
      <i/>
      <sz val="24"/>
      <color rgb="FF000000"/>
      <name val="Times New Roman Tj"/>
      <family val="1"/>
      <charset val="204"/>
    </font>
    <font>
      <i/>
      <sz val="24"/>
      <color theme="1"/>
      <name val="Times New Roman Tj"/>
      <family val="1"/>
      <charset val="204"/>
    </font>
    <font>
      <sz val="18"/>
      <color theme="1"/>
      <name val="Times New Roman Tj"/>
      <family val="1"/>
      <charset val="204"/>
    </font>
    <font>
      <b/>
      <i/>
      <sz val="18"/>
      <name val="Times New Roman Tj"/>
      <family val="1"/>
      <charset val="204"/>
    </font>
    <font>
      <b/>
      <sz val="18"/>
      <color theme="1"/>
      <name val="Times New Roman Tj"/>
      <family val="1"/>
      <charset val="204"/>
    </font>
    <font>
      <sz val="28"/>
      <color rgb="FF000000"/>
      <name val="Times New Roman Tj"/>
      <family val="1"/>
      <charset val="204"/>
    </font>
    <font>
      <sz val="28"/>
      <color theme="1"/>
      <name val="Times New Roman Tj"/>
      <family val="1"/>
      <charset val="204"/>
    </font>
    <font>
      <b/>
      <sz val="24"/>
      <color theme="1"/>
      <name val="Times New Roman Tj"/>
      <family val="1"/>
      <charset val="204"/>
    </font>
    <font>
      <b/>
      <i/>
      <sz val="24"/>
      <color theme="1"/>
      <name val="Times New Roman Tj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 readingOrder="1"/>
    </xf>
    <xf numFmtId="0" fontId="2" fillId="0" borderId="0" xfId="0" applyFont="1" applyAlignment="1"/>
    <xf numFmtId="43" fontId="0" fillId="0" borderId="0" xfId="1" applyFont="1" applyAlignment="1"/>
    <xf numFmtId="2" fontId="0" fillId="0" borderId="0" xfId="0" applyNumberFormat="1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165" fontId="4" fillId="2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0" fontId="12" fillId="2" borderId="0" xfId="2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2" borderId="0" xfId="1" applyNumberFormat="1" applyFont="1" applyFill="1" applyBorder="1" applyAlignment="1">
      <alignment horizontal="center" vertical="center"/>
    </xf>
    <xf numFmtId="165" fontId="0" fillId="0" borderId="0" xfId="0" applyNumberFormat="1" applyFont="1" applyAlignment="1"/>
    <xf numFmtId="0" fontId="0" fillId="0" borderId="0" xfId="0" applyFont="1" applyAlignment="1">
      <alignment horizontal="center" vertical="center" readingOrder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0" fillId="0" borderId="0" xfId="0" applyFont="1" applyFill="1" applyAlignment="1"/>
    <xf numFmtId="43" fontId="0" fillId="0" borderId="0" xfId="1" applyFont="1" applyAlignment="1">
      <alignment vertical="center"/>
    </xf>
    <xf numFmtId="43" fontId="2" fillId="0" borderId="0" xfId="1" applyFont="1"/>
    <xf numFmtId="43" fontId="0" fillId="0" borderId="0" xfId="0" applyNumberFormat="1" applyFont="1" applyFill="1" applyAlignment="1">
      <alignment horizontal="center" vertical="center"/>
    </xf>
    <xf numFmtId="10" fontId="16" fillId="2" borderId="0" xfId="2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70" fontId="18" fillId="2" borderId="0" xfId="0" applyNumberFormat="1" applyFont="1" applyFill="1"/>
    <xf numFmtId="0" fontId="18" fillId="0" borderId="0" xfId="0" applyFont="1"/>
    <xf numFmtId="164" fontId="15" fillId="2" borderId="0" xfId="0" applyNumberFormat="1" applyFont="1" applyFill="1" applyAlignment="1"/>
    <xf numFmtId="43" fontId="15" fillId="2" borderId="0" xfId="1" applyNumberFormat="1" applyFont="1" applyFill="1" applyAlignment="1"/>
    <xf numFmtId="43" fontId="19" fillId="2" borderId="1" xfId="1" applyFont="1" applyFill="1" applyBorder="1" applyAlignment="1">
      <alignment horizontal="right" vertical="center"/>
    </xf>
    <xf numFmtId="43" fontId="19" fillId="2" borderId="1" xfId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horizontal="left" vertical="center" wrapText="1" readingOrder="1"/>
    </xf>
    <xf numFmtId="165" fontId="21" fillId="2" borderId="1" xfId="1" applyNumberFormat="1" applyFont="1" applyFill="1" applyBorder="1" applyAlignment="1">
      <alignment horizontal="center" vertical="center" wrapText="1" readingOrder="1"/>
    </xf>
    <xf numFmtId="165" fontId="21" fillId="2" borderId="1" xfId="1" applyNumberFormat="1" applyFont="1" applyFill="1" applyBorder="1" applyAlignment="1">
      <alignment vertical="center" wrapText="1" readingOrder="1"/>
    </xf>
    <xf numFmtId="165" fontId="21" fillId="0" borderId="1" xfId="1" applyNumberFormat="1" applyFont="1" applyFill="1" applyBorder="1" applyAlignment="1">
      <alignment vertical="center" wrapText="1" readingOrder="1"/>
    </xf>
    <xf numFmtId="165" fontId="21" fillId="0" borderId="1" xfId="1" applyNumberFormat="1" applyFont="1" applyFill="1" applyBorder="1" applyAlignment="1">
      <alignment horizontal="center" vertical="center" wrapText="1" readingOrder="1"/>
    </xf>
    <xf numFmtId="2" fontId="2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167" fontId="22" fillId="2" borderId="1" xfId="1" applyNumberFormat="1" applyFont="1" applyFill="1" applyBorder="1" applyAlignment="1">
      <alignment horizontal="center" vertical="center" readingOrder="1"/>
    </xf>
    <xf numFmtId="0" fontId="22" fillId="2" borderId="1" xfId="1" applyNumberFormat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7" fontId="22" fillId="2" borderId="1" xfId="1" applyNumberFormat="1" applyFont="1" applyFill="1" applyBorder="1" applyAlignment="1">
      <alignment vertical="center" readingOrder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67" fontId="22" fillId="0" borderId="1" xfId="1" applyNumberFormat="1" applyFont="1" applyFill="1" applyBorder="1" applyAlignment="1">
      <alignment horizontal="center" vertical="center" readingOrder="1"/>
    </xf>
    <xf numFmtId="0" fontId="22" fillId="0" borderId="1" xfId="1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165" fontId="22" fillId="0" borderId="1" xfId="1" applyNumberFormat="1" applyFont="1" applyFill="1" applyBorder="1" applyAlignment="1">
      <alignment horizontal="center" vertical="center" readingOrder="1"/>
    </xf>
    <xf numFmtId="165" fontId="22" fillId="0" borderId="1" xfId="1" applyNumberFormat="1" applyFont="1" applyFill="1" applyBorder="1" applyAlignment="1">
      <alignment vertical="center" readingOrder="1"/>
    </xf>
    <xf numFmtId="9" fontId="22" fillId="0" borderId="1" xfId="2" applyFont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readingOrder="1"/>
    </xf>
    <xf numFmtId="165" fontId="22" fillId="2" borderId="1" xfId="1" applyNumberFormat="1" applyFont="1" applyFill="1" applyBorder="1" applyAlignment="1">
      <alignment vertical="center" readingOrder="1"/>
    </xf>
    <xf numFmtId="165" fontId="22" fillId="0" borderId="1" xfId="1" applyNumberFormat="1" applyFont="1" applyFill="1" applyBorder="1" applyAlignment="1">
      <alignment vertical="center" wrapText="1" readingOrder="1"/>
    </xf>
    <xf numFmtId="167" fontId="22" fillId="2" borderId="1" xfId="1" applyNumberFormat="1" applyFont="1" applyFill="1" applyBorder="1" applyAlignment="1">
      <alignment vertical="center"/>
    </xf>
    <xf numFmtId="43" fontId="22" fillId="2" borderId="1" xfId="1" applyFont="1" applyFill="1" applyBorder="1" applyAlignment="1">
      <alignment vertical="center" wrapText="1" readingOrder="1"/>
    </xf>
    <xf numFmtId="0" fontId="22" fillId="2" borderId="1" xfId="0" applyFont="1" applyFill="1" applyBorder="1" applyAlignment="1">
      <alignment horizontal="center" vertical="center" wrapText="1"/>
    </xf>
    <xf numFmtId="9" fontId="22" fillId="2" borderId="1" xfId="2" applyFont="1" applyFill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center" wrapText="1"/>
    </xf>
    <xf numFmtId="0" fontId="19" fillId="2" borderId="3" xfId="1" applyNumberFormat="1" applyFont="1" applyFill="1" applyBorder="1" applyAlignment="1">
      <alignment vertical="center"/>
    </xf>
    <xf numFmtId="0" fontId="19" fillId="2" borderId="4" xfId="1" applyNumberFormat="1" applyFont="1" applyFill="1" applyBorder="1" applyAlignment="1">
      <alignment vertical="center"/>
    </xf>
    <xf numFmtId="166" fontId="25" fillId="0" borderId="0" xfId="1" applyNumberFormat="1" applyFont="1" applyBorder="1" applyAlignment="1">
      <alignment horizontal="right" vertical="center" readingOrder="1"/>
    </xf>
    <xf numFmtId="165" fontId="22" fillId="0" borderId="0" xfId="0" applyNumberFormat="1" applyFont="1" applyAlignment="1">
      <alignment horizontal="center" vertical="center"/>
    </xf>
    <xf numFmtId="10" fontId="25" fillId="0" borderId="0" xfId="2" applyNumberFormat="1" applyFont="1" applyBorder="1" applyAlignment="1">
      <alignment vertical="center" readingOrder="1"/>
    </xf>
    <xf numFmtId="165" fontId="25" fillId="0" borderId="0" xfId="2" applyNumberFormat="1" applyFont="1" applyBorder="1" applyAlignment="1">
      <alignment vertical="center" readingOrder="1"/>
    </xf>
    <xf numFmtId="166" fontId="11" fillId="0" borderId="0" xfId="1" applyNumberFormat="1" applyFont="1" applyBorder="1" applyAlignment="1">
      <alignment horizontal="right" vertical="center" readingOrder="1"/>
    </xf>
    <xf numFmtId="166" fontId="11" fillId="0" borderId="0" xfId="1" applyNumberFormat="1" applyFont="1" applyBorder="1" applyAlignment="1">
      <alignment vertical="center" readingOrder="1"/>
    </xf>
    <xf numFmtId="43" fontId="1" fillId="0" borderId="0" xfId="1" applyFont="1" applyAlignment="1"/>
    <xf numFmtId="0" fontId="20" fillId="0" borderId="0" xfId="0" applyFont="1" applyAlignment="1">
      <alignment horizontal="center" vertical="center"/>
    </xf>
    <xf numFmtId="0" fontId="26" fillId="2" borderId="0" xfId="0" applyFont="1" applyFill="1"/>
    <xf numFmtId="0" fontId="26" fillId="2" borderId="0" xfId="0" applyFont="1" applyFill="1" applyAlignment="1">
      <alignment horizontal="center" vertical="center"/>
    </xf>
    <xf numFmtId="0" fontId="26" fillId="2" borderId="1" xfId="1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vertical="center"/>
    </xf>
    <xf numFmtId="168" fontId="19" fillId="2" borderId="1" xfId="1" applyNumberFormat="1" applyFont="1" applyFill="1" applyBorder="1" applyAlignment="1">
      <alignment horizontal="right" vertical="center"/>
    </xf>
    <xf numFmtId="169" fontId="19" fillId="2" borderId="1" xfId="1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165" fontId="26" fillId="2" borderId="4" xfId="1" applyNumberFormat="1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165" fontId="26" fillId="0" borderId="1" xfId="1" applyNumberFormat="1" applyFont="1" applyFill="1" applyBorder="1" applyAlignment="1">
      <alignment horizontal="center" vertical="center" wrapText="1"/>
    </xf>
    <xf numFmtId="10" fontId="27" fillId="2" borderId="1" xfId="2" applyNumberFormat="1" applyFont="1" applyFill="1" applyBorder="1" applyAlignment="1">
      <alignment horizontal="right" vertical="center"/>
    </xf>
    <xf numFmtId="10" fontId="27" fillId="2" borderId="1" xfId="2" applyNumberFormat="1" applyFont="1" applyFill="1" applyBorder="1" applyAlignment="1">
      <alignment horizontal="center" vertical="center"/>
    </xf>
    <xf numFmtId="165" fontId="28" fillId="2" borderId="7" xfId="1" applyNumberFormat="1" applyFont="1" applyFill="1" applyBorder="1" applyAlignment="1">
      <alignment horizontal="center" vertical="center"/>
    </xf>
    <xf numFmtId="167" fontId="28" fillId="2" borderId="9" xfId="1" applyNumberFormat="1" applyFont="1" applyFill="1" applyBorder="1" applyAlignment="1">
      <alignment horizontal="center" vertical="center"/>
    </xf>
    <xf numFmtId="166" fontId="28" fillId="2" borderId="12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1" fillId="2" borderId="1" xfId="1" applyNumberFormat="1" applyFont="1" applyFill="1" applyBorder="1" applyAlignment="1">
      <alignment vertical="center" readingOrder="1"/>
    </xf>
    <xf numFmtId="10" fontId="32" fillId="0" borderId="0" xfId="2" applyNumberFormat="1" applyFont="1" applyBorder="1" applyAlignment="1">
      <alignment vertical="center" readingOrder="1"/>
    </xf>
    <xf numFmtId="166" fontId="32" fillId="0" borderId="0" xfId="1" applyNumberFormat="1" applyFont="1" applyBorder="1" applyAlignment="1">
      <alignment horizontal="right" vertical="center" readingOrder="1"/>
    </xf>
    <xf numFmtId="43" fontId="19" fillId="2" borderId="1" xfId="1" applyFont="1" applyFill="1" applyBorder="1" applyAlignment="1">
      <alignment horizontal="center" vertical="center"/>
    </xf>
    <xf numFmtId="0" fontId="19" fillId="2" borderId="1" xfId="1" applyNumberFormat="1" applyFont="1" applyFill="1" applyBorder="1" applyAlignment="1">
      <alignment horizontal="left" vertical="center"/>
    </xf>
    <xf numFmtId="43" fontId="19" fillId="2" borderId="3" xfId="1" applyFont="1" applyFill="1" applyBorder="1" applyAlignment="1">
      <alignment horizontal="center" vertical="center"/>
    </xf>
    <xf numFmtId="43" fontId="19" fillId="2" borderId="4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9" fillId="2" borderId="1" xfId="1" applyNumberFormat="1" applyFont="1" applyFill="1" applyBorder="1" applyAlignment="1">
      <alignment horizontal="left" vertical="center"/>
    </xf>
    <xf numFmtId="169" fontId="19" fillId="0" borderId="1" xfId="1" applyNumberFormat="1" applyFont="1" applyFill="1" applyBorder="1" applyAlignment="1">
      <alignment horizontal="center" vertical="center"/>
    </xf>
    <xf numFmtId="10" fontId="27" fillId="2" borderId="1" xfId="2" applyNumberFormat="1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10" fontId="27" fillId="2" borderId="1" xfId="2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wrapText="1"/>
    </xf>
    <xf numFmtId="14" fontId="26" fillId="2" borderId="1" xfId="1" applyNumberFormat="1" applyFont="1" applyFill="1" applyBorder="1" applyAlignment="1">
      <alignment horizontal="right" vertical="center"/>
    </xf>
    <xf numFmtId="0" fontId="26" fillId="2" borderId="1" xfId="1" applyNumberFormat="1" applyFont="1" applyFill="1" applyBorder="1" applyAlignment="1">
      <alignment horizontal="right" vertical="center"/>
    </xf>
    <xf numFmtId="43" fontId="19" fillId="0" borderId="3" xfId="1" applyFont="1" applyFill="1" applyBorder="1" applyAlignment="1">
      <alignment horizontal="center" vertical="center"/>
    </xf>
    <xf numFmtId="43" fontId="19" fillId="0" borderId="4" xfId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9" fillId="2" borderId="0" xfId="0" applyFont="1" applyFill="1" applyBorder="1" applyAlignment="1">
      <alignment horizontal="center" wrapText="1" readingOrder="1"/>
    </xf>
    <xf numFmtId="0" fontId="21" fillId="2" borderId="0" xfId="0" applyFont="1" applyFill="1" applyBorder="1" applyAlignment="1">
      <alignment horizontal="right" vertical="center" wrapText="1" readingOrder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readingOrder="1"/>
    </xf>
    <xf numFmtId="0" fontId="25" fillId="0" borderId="0" xfId="0" applyFont="1" applyAlignment="1">
      <alignment horizontal="center" readingOrder="1"/>
    </xf>
    <xf numFmtId="0" fontId="25" fillId="0" borderId="0" xfId="0" applyFont="1" applyAlignment="1">
      <alignment horizontal="center"/>
    </xf>
  </cellXfs>
  <cellStyles count="13">
    <cellStyle name="Percent 2" xfId="3"/>
    <cellStyle name="Обычный" xfId="0" builtinId="0"/>
    <cellStyle name="Обычный 2" xfId="4"/>
    <cellStyle name="Обычный 3" xfId="7"/>
    <cellStyle name="Процентный" xfId="2" builtinId="5"/>
    <cellStyle name="Процентный 2" xfId="5"/>
    <cellStyle name="Финансовый" xfId="1" builtinId="3"/>
    <cellStyle name="Финансовый 2" xfId="6"/>
    <cellStyle name="Финансовый 2 2" xfId="9"/>
    <cellStyle name="Финансовый 2 2 2" xfId="12"/>
    <cellStyle name="Финансовый 2 3" xfId="10"/>
    <cellStyle name="Финансовый 3" xfId="8"/>
    <cellStyle name="Финансовый 3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79;&#1072;&#1088;&#1079;&#1076;&#1086;&#1088;&#1080;&#1080;%20&#1076;&#1072;&#1088;%20&#1085;&#1072;&#1079;&#1076;&#1080;%20&#1041;&#1052;&#105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арздории дар назди БМ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"/>
  <sheetViews>
    <sheetView view="pageBreakPreview" zoomScaleNormal="100" zoomScaleSheetLayoutView="100" workbookViewId="0">
      <selection activeCell="F8" sqref="F8"/>
    </sheetView>
  </sheetViews>
  <sheetFormatPr defaultColWidth="8.85546875" defaultRowHeight="14.25" x14ac:dyDescent="0.2"/>
  <cols>
    <col min="1" max="1" width="4.85546875" style="9" customWidth="1"/>
    <col min="2" max="2" width="62.5703125" style="7" customWidth="1"/>
    <col min="3" max="3" width="23.28515625" style="6" customWidth="1"/>
    <col min="4" max="4" width="20.140625" style="6" customWidth="1"/>
    <col min="5" max="5" width="23.140625" style="6" customWidth="1"/>
    <col min="6" max="6" width="23.28515625" style="8" customWidth="1"/>
    <col min="7" max="7" width="28.85546875" style="6" hidden="1" customWidth="1"/>
    <col min="8" max="8" width="0.140625" style="6" hidden="1" customWidth="1"/>
    <col min="9" max="9" width="8.85546875" style="6"/>
    <col min="10" max="10" width="20.42578125" style="6" bestFit="1" customWidth="1"/>
    <col min="11" max="16384" width="8.85546875" style="6"/>
  </cols>
  <sheetData>
    <row r="1" spans="1:10" ht="46.5" customHeight="1" x14ac:dyDescent="0.2">
      <c r="F1" s="79" t="s">
        <v>82</v>
      </c>
    </row>
    <row r="2" spans="1:10" ht="30" customHeight="1" x14ac:dyDescent="0.2">
      <c r="F2" s="68"/>
    </row>
    <row r="3" spans="1:10" ht="51" customHeight="1" x14ac:dyDescent="0.35">
      <c r="A3" s="118" t="s">
        <v>80</v>
      </c>
      <c r="B3" s="118"/>
      <c r="C3" s="118"/>
      <c r="D3" s="118"/>
      <c r="E3" s="118"/>
      <c r="F3" s="118"/>
      <c r="G3" s="24"/>
      <c r="H3" s="24"/>
    </row>
    <row r="4" spans="1:10" ht="23.25" customHeight="1" x14ac:dyDescent="0.35">
      <c r="A4" s="69"/>
      <c r="B4" s="69"/>
      <c r="C4" s="69"/>
      <c r="D4" s="69"/>
      <c r="E4" s="69"/>
      <c r="F4" s="69"/>
      <c r="G4" s="24"/>
      <c r="H4" s="24"/>
    </row>
    <row r="5" spans="1:10" ht="30" customHeight="1" x14ac:dyDescent="0.2">
      <c r="A5" s="127" t="s">
        <v>42</v>
      </c>
      <c r="B5" s="127"/>
      <c r="C5" s="127"/>
      <c r="D5" s="127"/>
      <c r="E5" s="127"/>
      <c r="F5" s="127"/>
    </row>
    <row r="6" spans="1:10" ht="27.75" customHeight="1" x14ac:dyDescent="0.2">
      <c r="A6" s="123" t="s">
        <v>25</v>
      </c>
      <c r="B6" s="125" t="s">
        <v>43</v>
      </c>
      <c r="C6" s="111" t="s">
        <v>77</v>
      </c>
      <c r="D6" s="113" t="s">
        <v>83</v>
      </c>
      <c r="E6" s="115" t="s">
        <v>78</v>
      </c>
      <c r="F6" s="111" t="s">
        <v>58</v>
      </c>
      <c r="G6" s="106" t="s">
        <v>63</v>
      </c>
      <c r="H6" s="107" t="s">
        <v>58</v>
      </c>
    </row>
    <row r="7" spans="1:10" ht="68.25" customHeight="1" x14ac:dyDescent="0.2">
      <c r="A7" s="124"/>
      <c r="B7" s="126"/>
      <c r="C7" s="112"/>
      <c r="D7" s="114"/>
      <c r="E7" s="116"/>
      <c r="F7" s="112"/>
      <c r="G7" s="106"/>
      <c r="H7" s="107"/>
    </row>
    <row r="8" spans="1:10" ht="69" customHeight="1" x14ac:dyDescent="0.2">
      <c r="A8" s="88">
        <v>1</v>
      </c>
      <c r="B8" s="89" t="s">
        <v>44</v>
      </c>
      <c r="C8" s="90">
        <v>2133859.8569999998</v>
      </c>
      <c r="D8" s="91" t="s">
        <v>45</v>
      </c>
      <c r="E8" s="92">
        <v>2133304.84877</v>
      </c>
      <c r="F8" s="87">
        <f>C8-E8</f>
        <v>555.00822999980301</v>
      </c>
      <c r="G8" s="22">
        <f>(2250000000-112500000-2000000-400000-400000)/1000</f>
        <v>2134700</v>
      </c>
      <c r="H8" s="10">
        <f>E8-G8</f>
        <v>-1395.1512299999595</v>
      </c>
      <c r="J8" s="27">
        <f>2133859857-553808.23-1200</f>
        <v>2133304848.77</v>
      </c>
    </row>
    <row r="9" spans="1:10" ht="69" customHeight="1" x14ac:dyDescent="0.2">
      <c r="A9" s="88">
        <v>2</v>
      </c>
      <c r="B9" s="89" t="s">
        <v>46</v>
      </c>
      <c r="C9" s="90">
        <v>1064503.2390000001</v>
      </c>
      <c r="D9" s="91" t="s">
        <v>45</v>
      </c>
      <c r="E9" s="92">
        <v>1064062.1299999999</v>
      </c>
      <c r="F9" s="87">
        <f>C9-E9</f>
        <v>441.10900000017136</v>
      </c>
      <c r="G9" s="22">
        <f>1069489846/1000</f>
        <v>1069489.8459999999</v>
      </c>
      <c r="H9" s="10">
        <f>E9-G9</f>
        <v>-5427.7160000000149</v>
      </c>
      <c r="J9" s="27"/>
    </row>
    <row r="10" spans="1:10" ht="69" customHeight="1" x14ac:dyDescent="0.2">
      <c r="A10" s="88">
        <v>3</v>
      </c>
      <c r="B10" s="89" t="s">
        <v>47</v>
      </c>
      <c r="C10" s="90">
        <v>251000</v>
      </c>
      <c r="D10" s="91" t="s">
        <v>37</v>
      </c>
      <c r="E10" s="92">
        <v>121999.067</v>
      </c>
      <c r="F10" s="87">
        <f>C10-E10</f>
        <v>129000.933</v>
      </c>
      <c r="G10" s="22">
        <f>(530000000-106000000-106000000)/1000</f>
        <v>318000</v>
      </c>
      <c r="H10" s="10">
        <f>E10-G10</f>
        <v>-196000.93300000002</v>
      </c>
      <c r="J10" s="27"/>
    </row>
    <row r="11" spans="1:10" ht="69" customHeight="1" x14ac:dyDescent="0.2">
      <c r="A11" s="88">
        <v>4</v>
      </c>
      <c r="B11" s="89" t="s">
        <v>48</v>
      </c>
      <c r="C11" s="90">
        <v>153790.09899999999</v>
      </c>
      <c r="D11" s="91" t="s">
        <v>45</v>
      </c>
      <c r="E11" s="92">
        <v>153790.09899999999</v>
      </c>
      <c r="F11" s="87">
        <f>+C11-E11</f>
        <v>0</v>
      </c>
      <c r="G11" s="22">
        <v>153790.09099999999</v>
      </c>
      <c r="H11" s="10">
        <v>0</v>
      </c>
      <c r="J11" s="27"/>
    </row>
    <row r="12" spans="1:10" ht="69" customHeight="1" x14ac:dyDescent="0.2">
      <c r="A12" s="88">
        <v>5</v>
      </c>
      <c r="B12" s="89" t="s">
        <v>19</v>
      </c>
      <c r="C12" s="90">
        <v>10000</v>
      </c>
      <c r="D12" s="91" t="s">
        <v>39</v>
      </c>
      <c r="E12" s="92">
        <v>10000</v>
      </c>
      <c r="F12" s="87">
        <f>C12-E12</f>
        <v>0</v>
      </c>
      <c r="G12" s="22">
        <v>10000</v>
      </c>
      <c r="H12" s="10">
        <f t="shared" ref="H12:H17" si="0">E12-G12</f>
        <v>0</v>
      </c>
      <c r="J12" s="27"/>
    </row>
    <row r="13" spans="1:10" ht="69" customHeight="1" x14ac:dyDescent="0.2">
      <c r="A13" s="88">
        <v>6</v>
      </c>
      <c r="B13" s="89" t="s">
        <v>57</v>
      </c>
      <c r="C13" s="90">
        <v>59009.616000000002</v>
      </c>
      <c r="D13" s="91" t="s">
        <v>36</v>
      </c>
      <c r="E13" s="92">
        <v>59009.616000000002</v>
      </c>
      <c r="F13" s="87">
        <f>C13-E13</f>
        <v>0</v>
      </c>
      <c r="G13" s="22">
        <f>59009616/1000</f>
        <v>59009.616000000002</v>
      </c>
      <c r="H13" s="10">
        <f t="shared" si="0"/>
        <v>0</v>
      </c>
      <c r="J13" s="27"/>
    </row>
    <row r="14" spans="1:10" ht="69" customHeight="1" x14ac:dyDescent="0.2">
      <c r="A14" s="88">
        <v>7</v>
      </c>
      <c r="B14" s="89" t="s">
        <v>49</v>
      </c>
      <c r="C14" s="90">
        <v>483610.93514000002</v>
      </c>
      <c r="D14" s="91" t="s">
        <v>50</v>
      </c>
      <c r="E14" s="92">
        <v>483610.93514000002</v>
      </c>
      <c r="F14" s="87">
        <f>C14-E14</f>
        <v>0</v>
      </c>
      <c r="G14" s="22">
        <v>490062.61514000001</v>
      </c>
      <c r="H14" s="10">
        <f t="shared" si="0"/>
        <v>-6451.679999999993</v>
      </c>
      <c r="J14" s="27"/>
    </row>
    <row r="15" spans="1:10" ht="69" customHeight="1" x14ac:dyDescent="0.2">
      <c r="A15" s="88">
        <v>8</v>
      </c>
      <c r="B15" s="89" t="s">
        <v>46</v>
      </c>
      <c r="C15" s="90">
        <v>200000</v>
      </c>
      <c r="D15" s="91" t="s">
        <v>38</v>
      </c>
      <c r="E15" s="92">
        <v>200000</v>
      </c>
      <c r="F15" s="87"/>
      <c r="G15" s="22">
        <v>200000</v>
      </c>
      <c r="H15" s="10">
        <f t="shared" si="0"/>
        <v>0</v>
      </c>
      <c r="J15" s="27"/>
    </row>
    <row r="16" spans="1:10" ht="69" customHeight="1" x14ac:dyDescent="0.2">
      <c r="A16" s="88">
        <v>9</v>
      </c>
      <c r="B16" s="89" t="s">
        <v>16</v>
      </c>
      <c r="C16" s="90">
        <v>124687.96836</v>
      </c>
      <c r="D16" s="91" t="s">
        <v>18</v>
      </c>
      <c r="E16" s="92">
        <v>69825.262279999995</v>
      </c>
      <c r="F16" s="87">
        <f>C16-E16</f>
        <v>54862.706080000004</v>
      </c>
      <c r="G16" s="22">
        <v>103740.38967</v>
      </c>
      <c r="H16" s="10">
        <f t="shared" si="0"/>
        <v>-33915.127390000009</v>
      </c>
      <c r="J16" s="27"/>
    </row>
    <row r="17" spans="1:10" ht="69" customHeight="1" x14ac:dyDescent="0.2">
      <c r="A17" s="88">
        <v>10</v>
      </c>
      <c r="B17" s="89" t="s">
        <v>56</v>
      </c>
      <c r="C17" s="90">
        <v>1059000</v>
      </c>
      <c r="D17" s="91" t="s">
        <v>51</v>
      </c>
      <c r="E17" s="92">
        <v>1059000</v>
      </c>
      <c r="F17" s="87">
        <f>C17-E17</f>
        <v>0</v>
      </c>
      <c r="G17" s="22">
        <f>1165000-88000-18000</f>
        <v>1059000</v>
      </c>
      <c r="H17" s="10">
        <f t="shared" si="0"/>
        <v>0</v>
      </c>
      <c r="J17" s="27"/>
    </row>
    <row r="18" spans="1:10" ht="42.75" customHeight="1" x14ac:dyDescent="0.2">
      <c r="A18" s="128" t="s">
        <v>68</v>
      </c>
      <c r="B18" s="129"/>
      <c r="C18" s="95">
        <f>SUM(C8:C17)</f>
        <v>5539461.7144999998</v>
      </c>
      <c r="D18" s="96">
        <f>SUM(D11:D16)</f>
        <v>0</v>
      </c>
      <c r="E18" s="95">
        <f>SUM(E8:E17)</f>
        <v>5354601.9581899997</v>
      </c>
      <c r="F18" s="97">
        <f>E18-C18</f>
        <v>-184859.75631000008</v>
      </c>
      <c r="G18" s="23">
        <f>SUM(G8:G17)</f>
        <v>5597792.5578100001</v>
      </c>
      <c r="H18" s="11">
        <f>G18-E18</f>
        <v>243190.59962000046</v>
      </c>
    </row>
    <row r="19" spans="1:10" ht="47.25" customHeight="1" x14ac:dyDescent="0.3">
      <c r="A19" s="80"/>
      <c r="B19" s="80"/>
      <c r="C19" s="80"/>
      <c r="D19" s="80"/>
      <c r="E19" s="80"/>
      <c r="F19" s="81"/>
    </row>
    <row r="20" spans="1:10" ht="26.25" customHeight="1" x14ac:dyDescent="0.2">
      <c r="A20" s="115" t="s">
        <v>69</v>
      </c>
      <c r="B20" s="115"/>
      <c r="C20" s="82">
        <v>2020</v>
      </c>
      <c r="D20" s="119">
        <v>44469</v>
      </c>
      <c r="E20" s="120"/>
      <c r="F20" s="83" t="s">
        <v>70</v>
      </c>
      <c r="G20" s="9"/>
      <c r="H20" s="19">
        <v>2020</v>
      </c>
    </row>
    <row r="21" spans="1:10" ht="22.5" x14ac:dyDescent="0.2">
      <c r="A21" s="103" t="s">
        <v>52</v>
      </c>
      <c r="B21" s="103"/>
      <c r="C21" s="84">
        <v>82543</v>
      </c>
      <c r="D21" s="121">
        <v>92640.5</v>
      </c>
      <c r="E21" s="122"/>
      <c r="F21" s="35">
        <f>+D21-C21</f>
        <v>10097.5</v>
      </c>
      <c r="G21" s="9"/>
      <c r="H21" s="12">
        <v>87379</v>
      </c>
    </row>
    <row r="22" spans="1:10" ht="22.5" x14ac:dyDescent="0.2">
      <c r="A22" s="103" t="s">
        <v>53</v>
      </c>
      <c r="B22" s="103"/>
      <c r="C22" s="36">
        <v>7996.88</v>
      </c>
      <c r="D22" s="104">
        <f>+D21/D24</f>
        <v>8191.3877713426764</v>
      </c>
      <c r="E22" s="105"/>
      <c r="F22" s="35">
        <f>D22-C22</f>
        <v>194.50777134267628</v>
      </c>
      <c r="G22" s="9"/>
      <c r="H22" s="12">
        <f>H21/H24</f>
        <v>8566.5686274509808</v>
      </c>
    </row>
    <row r="23" spans="1:10" s="13" customFormat="1" ht="22.5" x14ac:dyDescent="0.2">
      <c r="A23" s="110" t="s">
        <v>54</v>
      </c>
      <c r="B23" s="110"/>
      <c r="C23" s="93">
        <f>C18/C21/1000</f>
        <v>6.7110011927116769E-2</v>
      </c>
      <c r="D23" s="117">
        <f>+E18/D21/1000</f>
        <v>5.7799795534242575E-2</v>
      </c>
      <c r="E23" s="117"/>
      <c r="F23" s="94">
        <f>+D23-C23</f>
        <v>-9.3102163928741946E-3</v>
      </c>
      <c r="G23" s="9"/>
      <c r="H23" s="14">
        <f>G18/H21/1000</f>
        <v>6.4063362567779447E-2</v>
      </c>
    </row>
    <row r="24" spans="1:10" ht="22.5" customHeight="1" x14ac:dyDescent="0.2">
      <c r="A24" s="108" t="s">
        <v>67</v>
      </c>
      <c r="B24" s="108"/>
      <c r="C24" s="85">
        <v>10.321899999999999</v>
      </c>
      <c r="D24" s="109">
        <v>11.3095</v>
      </c>
      <c r="E24" s="109"/>
      <c r="F24" s="86">
        <f>+D24-C24</f>
        <v>0.98760000000000048</v>
      </c>
      <c r="G24" s="9"/>
      <c r="H24" s="12">
        <v>10.199999999999999</v>
      </c>
    </row>
    <row r="25" spans="1:10" ht="24.75" customHeight="1" x14ac:dyDescent="0.2">
      <c r="A25" s="70" t="s">
        <v>73</v>
      </c>
      <c r="B25" s="71"/>
      <c r="C25" s="36">
        <f>C18/C24</f>
        <v>536670.74031912733</v>
      </c>
      <c r="D25" s="102">
        <f>+E18/D24</f>
        <v>473460.53832530172</v>
      </c>
      <c r="E25" s="102"/>
      <c r="F25" s="35">
        <f>+D25-C25</f>
        <v>-63210.201993825613</v>
      </c>
      <c r="G25" s="9"/>
      <c r="H25" s="12">
        <f>G18/H24</f>
        <v>548803.19194215687</v>
      </c>
    </row>
    <row r="28" spans="1:10" ht="20.25" x14ac:dyDescent="0.2">
      <c r="A28" s="6"/>
      <c r="B28" s="15" t="s">
        <v>41</v>
      </c>
      <c r="C28" s="15"/>
      <c r="D28" s="15"/>
      <c r="E28" s="29">
        <f>+E18/D21/1000</f>
        <v>5.7799795534242575E-2</v>
      </c>
    </row>
    <row r="29" spans="1:10" ht="18" x14ac:dyDescent="0.2">
      <c r="A29" s="6"/>
      <c r="B29" s="16" t="s">
        <v>41</v>
      </c>
      <c r="C29" s="16"/>
      <c r="D29" s="16"/>
      <c r="E29" s="30"/>
      <c r="F29" s="17"/>
    </row>
    <row r="30" spans="1:10" ht="18" x14ac:dyDescent="0.2">
      <c r="A30" s="6"/>
      <c r="B30" s="16"/>
      <c r="D30" s="16"/>
      <c r="E30" s="31">
        <f>5434403000/D24</f>
        <v>480516645.29820061</v>
      </c>
      <c r="F30" s="17"/>
    </row>
    <row r="31" spans="1:10" ht="18" x14ac:dyDescent="0.2">
      <c r="A31" s="6"/>
      <c r="B31" s="16"/>
      <c r="D31" s="16"/>
      <c r="E31" s="32"/>
      <c r="F31" s="17"/>
    </row>
    <row r="32" spans="1:10" ht="18" x14ac:dyDescent="0.2">
      <c r="A32" s="6"/>
      <c r="B32" s="16"/>
      <c r="D32" s="16"/>
      <c r="F32" s="17"/>
    </row>
    <row r="33" spans="1:6" ht="18" x14ac:dyDescent="0.2">
      <c r="A33" s="6"/>
      <c r="B33" s="16"/>
      <c r="D33" s="16"/>
      <c r="F33" s="17"/>
    </row>
    <row r="34" spans="1:6" x14ac:dyDescent="0.2">
      <c r="A34" s="6"/>
      <c r="F34" s="17"/>
    </row>
    <row r="35" spans="1:6" ht="18" x14ac:dyDescent="0.2">
      <c r="A35" s="6"/>
      <c r="B35" s="18"/>
      <c r="C35" s="18"/>
      <c r="D35" s="18"/>
      <c r="E35" s="18"/>
      <c r="F35" s="17"/>
    </row>
    <row r="36" spans="1:6" x14ac:dyDescent="0.2">
      <c r="A36" s="6"/>
      <c r="F36" s="17"/>
    </row>
    <row r="37" spans="1:6" x14ac:dyDescent="0.2">
      <c r="A37" s="6"/>
      <c r="F37" s="17"/>
    </row>
  </sheetData>
  <mergeCells count="22">
    <mergeCell ref="A3:F3"/>
    <mergeCell ref="D20:E20"/>
    <mergeCell ref="D21:E21"/>
    <mergeCell ref="A20:B20"/>
    <mergeCell ref="A6:A7"/>
    <mergeCell ref="B6:B7"/>
    <mergeCell ref="A21:B21"/>
    <mergeCell ref="A5:F5"/>
    <mergeCell ref="F6:F7"/>
    <mergeCell ref="A18:B18"/>
    <mergeCell ref="D25:E25"/>
    <mergeCell ref="A22:B22"/>
    <mergeCell ref="D22:E22"/>
    <mergeCell ref="G6:G7"/>
    <mergeCell ref="H6:H7"/>
    <mergeCell ref="A24:B24"/>
    <mergeCell ref="D24:E24"/>
    <mergeCell ref="A23:B23"/>
    <mergeCell ref="C6:C7"/>
    <mergeCell ref="D6:D7"/>
    <mergeCell ref="E6:E7"/>
    <mergeCell ref="D23:E23"/>
  </mergeCells>
  <pageMargins left="0.59055118110236227" right="0" top="0.39370078740157483" bottom="0.19685039370078741" header="0.39370078740157483" footer="0.19685039370078741"/>
  <pageSetup paperSize="9" scale="60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N24"/>
  <sheetViews>
    <sheetView tabSelected="1" view="pageBreakPreview" zoomScale="60" zoomScaleNormal="90" zoomScalePageLayoutView="60" workbookViewId="0">
      <selection activeCell="A2" sqref="A2:L2"/>
    </sheetView>
  </sheetViews>
  <sheetFormatPr defaultRowHeight="15" x14ac:dyDescent="0.25"/>
  <cols>
    <col min="1" max="1" width="8.28515625" style="1" customWidth="1"/>
    <col min="2" max="2" width="60.140625" style="2" customWidth="1"/>
    <col min="3" max="3" width="37.140625" style="1" customWidth="1"/>
    <col min="4" max="4" width="27.42578125" style="1" customWidth="1"/>
    <col min="5" max="5" width="14.5703125" style="1" customWidth="1"/>
    <col min="6" max="6" width="25.5703125" style="1" customWidth="1"/>
    <col min="7" max="7" width="33.85546875" style="1" customWidth="1"/>
    <col min="8" max="8" width="31.140625" style="1" customWidth="1"/>
    <col min="9" max="9" width="0.140625" style="1" customWidth="1"/>
    <col min="10" max="10" width="27.42578125" style="1" customWidth="1"/>
    <col min="11" max="11" width="25.85546875" style="1" customWidth="1"/>
    <col min="12" max="12" width="30.85546875" style="1" customWidth="1"/>
    <col min="13" max="13" width="22.140625" style="1" customWidth="1"/>
    <col min="14" max="14" width="13.85546875" style="1" bestFit="1" customWidth="1"/>
    <col min="15" max="16384" width="9.140625" style="1"/>
  </cols>
  <sheetData>
    <row r="1" spans="1:14" ht="39.75" customHeight="1" x14ac:dyDescent="0.45">
      <c r="L1" s="98" t="s">
        <v>84</v>
      </c>
    </row>
    <row r="2" spans="1:14" s="21" customFormat="1" ht="78" customHeight="1" x14ac:dyDescent="0.45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4" ht="27" customHeight="1" x14ac:dyDescent="0.25">
      <c r="A3" s="132" t="s">
        <v>85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4" ht="83.25" customHeight="1" x14ac:dyDescent="0.25">
      <c r="A4" s="37" t="s">
        <v>25</v>
      </c>
      <c r="B4" s="37" t="s">
        <v>0</v>
      </c>
      <c r="C4" s="37" t="s">
        <v>1</v>
      </c>
      <c r="D4" s="37" t="s">
        <v>2</v>
      </c>
      <c r="E4" s="37" t="s">
        <v>3</v>
      </c>
      <c r="F4" s="37" t="s">
        <v>4</v>
      </c>
      <c r="G4" s="37" t="s">
        <v>34</v>
      </c>
      <c r="H4" s="37" t="s">
        <v>71</v>
      </c>
      <c r="I4" s="37" t="s">
        <v>76</v>
      </c>
      <c r="J4" s="37" t="s">
        <v>26</v>
      </c>
      <c r="K4" s="37" t="s">
        <v>59</v>
      </c>
      <c r="L4" s="37" t="s">
        <v>79</v>
      </c>
    </row>
    <row r="5" spans="1:14" ht="66.75" customHeight="1" x14ac:dyDescent="0.25">
      <c r="A5" s="37">
        <v>1</v>
      </c>
      <c r="B5" s="38" t="s">
        <v>64</v>
      </c>
      <c r="C5" s="37" t="s">
        <v>5</v>
      </c>
      <c r="D5" s="39">
        <v>153790.09099999999</v>
      </c>
      <c r="E5" s="37">
        <v>2001</v>
      </c>
      <c r="F5" s="37" t="s">
        <v>31</v>
      </c>
      <c r="G5" s="37" t="s">
        <v>6</v>
      </c>
      <c r="H5" s="39">
        <v>153790.09899999999</v>
      </c>
      <c r="I5" s="40"/>
      <c r="J5" s="39">
        <v>0</v>
      </c>
      <c r="K5" s="39">
        <v>15379.01</v>
      </c>
      <c r="L5" s="40">
        <v>153790.09899999999</v>
      </c>
    </row>
    <row r="6" spans="1:14" ht="86.25" customHeight="1" x14ac:dyDescent="0.25">
      <c r="A6" s="37">
        <v>2</v>
      </c>
      <c r="B6" s="38" t="s">
        <v>55</v>
      </c>
      <c r="C6" s="37" t="s">
        <v>7</v>
      </c>
      <c r="D6" s="39">
        <v>395048</v>
      </c>
      <c r="E6" s="37">
        <v>2010</v>
      </c>
      <c r="F6" s="37" t="s">
        <v>33</v>
      </c>
      <c r="G6" s="37" t="s">
        <v>8</v>
      </c>
      <c r="H6" s="39">
        <v>59009.616000000002</v>
      </c>
      <c r="I6" s="40"/>
      <c r="J6" s="39">
        <v>0</v>
      </c>
      <c r="K6" s="39">
        <v>4714.2669999999998</v>
      </c>
      <c r="L6" s="40">
        <v>59009.616000000002</v>
      </c>
    </row>
    <row r="7" spans="1:14" ht="118.5" customHeight="1" x14ac:dyDescent="0.25">
      <c r="A7" s="37">
        <v>3</v>
      </c>
      <c r="B7" s="38" t="s">
        <v>9</v>
      </c>
      <c r="C7" s="37" t="s">
        <v>10</v>
      </c>
      <c r="D7" s="39">
        <v>500000</v>
      </c>
      <c r="E7" s="37">
        <v>2012</v>
      </c>
      <c r="F7" s="37" t="s">
        <v>32</v>
      </c>
      <c r="G7" s="37" t="s">
        <v>11</v>
      </c>
      <c r="H7" s="39">
        <v>483610.93514000002</v>
      </c>
      <c r="I7" s="40"/>
      <c r="J7" s="39"/>
      <c r="K7" s="40"/>
      <c r="L7" s="41">
        <v>483610.93514000002</v>
      </c>
    </row>
    <row r="8" spans="1:14" ht="91.5" customHeight="1" x14ac:dyDescent="0.25">
      <c r="A8" s="37">
        <v>4</v>
      </c>
      <c r="B8" s="38" t="s">
        <v>66</v>
      </c>
      <c r="C8" s="37" t="s">
        <v>12</v>
      </c>
      <c r="D8" s="39">
        <v>2250000</v>
      </c>
      <c r="E8" s="37">
        <v>2016</v>
      </c>
      <c r="F8" s="37" t="s">
        <v>31</v>
      </c>
      <c r="G8" s="37" t="s">
        <v>13</v>
      </c>
      <c r="H8" s="39">
        <v>2133859.8566200002</v>
      </c>
      <c r="I8" s="40"/>
      <c r="J8" s="42">
        <v>555.00823000000003</v>
      </c>
      <c r="K8" s="40"/>
      <c r="L8" s="40">
        <v>2133304.8483900004</v>
      </c>
    </row>
    <row r="9" spans="1:14" ht="86.25" customHeight="1" x14ac:dyDescent="0.25">
      <c r="A9" s="37">
        <v>5</v>
      </c>
      <c r="B9" s="38" t="s">
        <v>65</v>
      </c>
      <c r="C9" s="37" t="s">
        <v>12</v>
      </c>
      <c r="D9" s="39">
        <v>1070000</v>
      </c>
      <c r="E9" s="37">
        <v>2016</v>
      </c>
      <c r="F9" s="37" t="s">
        <v>31</v>
      </c>
      <c r="G9" s="37" t="s">
        <v>13</v>
      </c>
      <c r="H9" s="39">
        <v>1064503.2390000001</v>
      </c>
      <c r="I9" s="40"/>
      <c r="J9" s="39">
        <v>440.95499999999998</v>
      </c>
      <c r="K9" s="40"/>
      <c r="L9" s="40">
        <v>1064062.284</v>
      </c>
    </row>
    <row r="10" spans="1:14" ht="86.25" customHeight="1" x14ac:dyDescent="0.25">
      <c r="A10" s="37">
        <v>6</v>
      </c>
      <c r="B10" s="38" t="s">
        <v>14</v>
      </c>
      <c r="C10" s="37" t="s">
        <v>15</v>
      </c>
      <c r="D10" s="39">
        <v>530000</v>
      </c>
      <c r="E10" s="37">
        <v>2017</v>
      </c>
      <c r="F10" s="37" t="s">
        <v>30</v>
      </c>
      <c r="G10" s="37" t="s">
        <v>13</v>
      </c>
      <c r="H10" s="39">
        <v>251000</v>
      </c>
      <c r="I10" s="40"/>
      <c r="J10" s="39">
        <v>129000.9332</v>
      </c>
      <c r="K10" s="40">
        <v>5982.4316900000003</v>
      </c>
      <c r="L10" s="40">
        <v>121999.0668</v>
      </c>
      <c r="M10" s="26"/>
    </row>
    <row r="11" spans="1:14" ht="84" customHeight="1" x14ac:dyDescent="0.25">
      <c r="A11" s="37">
        <v>7</v>
      </c>
      <c r="B11" s="38" t="s">
        <v>35</v>
      </c>
      <c r="C11" s="37" t="s">
        <v>10</v>
      </c>
      <c r="D11" s="39">
        <v>200000</v>
      </c>
      <c r="E11" s="37">
        <v>2012</v>
      </c>
      <c r="F11" s="37" t="s">
        <v>29</v>
      </c>
      <c r="G11" s="43" t="s">
        <v>21</v>
      </c>
      <c r="H11" s="39">
        <v>200000</v>
      </c>
      <c r="I11" s="40"/>
      <c r="J11" s="39">
        <v>0</v>
      </c>
      <c r="K11" s="40">
        <v>0</v>
      </c>
      <c r="L11" s="40">
        <v>200000</v>
      </c>
    </row>
    <row r="12" spans="1:14" ht="152.25" customHeight="1" x14ac:dyDescent="0.25">
      <c r="A12" s="44">
        <v>8</v>
      </c>
      <c r="B12" s="45" t="s">
        <v>19</v>
      </c>
      <c r="C12" s="37" t="s">
        <v>20</v>
      </c>
      <c r="D12" s="46">
        <v>10000</v>
      </c>
      <c r="E12" s="47">
        <v>2009</v>
      </c>
      <c r="F12" s="48" t="s">
        <v>28</v>
      </c>
      <c r="G12" s="49" t="s">
        <v>22</v>
      </c>
      <c r="H12" s="46">
        <v>10000</v>
      </c>
      <c r="I12" s="50"/>
      <c r="J12" s="39">
        <v>0</v>
      </c>
      <c r="K12" s="40">
        <v>0</v>
      </c>
      <c r="L12" s="41">
        <v>10000</v>
      </c>
    </row>
    <row r="13" spans="1:14" s="25" customFormat="1" ht="96" customHeight="1" x14ac:dyDescent="0.25">
      <c r="A13" s="51">
        <v>9</v>
      </c>
      <c r="B13" s="52" t="s">
        <v>16</v>
      </c>
      <c r="C13" s="53" t="s">
        <v>17</v>
      </c>
      <c r="D13" s="54">
        <v>50000</v>
      </c>
      <c r="E13" s="55">
        <v>2009</v>
      </c>
      <c r="F13" s="55" t="s">
        <v>18</v>
      </c>
      <c r="G13" s="56" t="s">
        <v>72</v>
      </c>
      <c r="H13" s="57">
        <v>124687.96836</v>
      </c>
      <c r="I13" s="58"/>
      <c r="J13" s="42">
        <v>374063.90506000002</v>
      </c>
      <c r="K13" s="58">
        <v>936.09493999999995</v>
      </c>
      <c r="L13" s="41">
        <v>69825.262279999995</v>
      </c>
      <c r="M13" s="28"/>
      <c r="N13" s="28"/>
    </row>
    <row r="14" spans="1:14" ht="116.25" customHeight="1" x14ac:dyDescent="0.25">
      <c r="A14" s="44">
        <v>10</v>
      </c>
      <c r="B14" s="45" t="s">
        <v>23</v>
      </c>
      <c r="C14" s="49" t="s">
        <v>24</v>
      </c>
      <c r="D14" s="46">
        <v>1165000</v>
      </c>
      <c r="E14" s="47">
        <v>2019</v>
      </c>
      <c r="F14" s="47" t="s">
        <v>27</v>
      </c>
      <c r="G14" s="59">
        <v>0.02</v>
      </c>
      <c r="H14" s="60">
        <v>1059000</v>
      </c>
      <c r="I14" s="61"/>
      <c r="J14" s="39">
        <v>0</v>
      </c>
      <c r="K14" s="62">
        <v>8659.3506099999995</v>
      </c>
      <c r="L14" s="41">
        <v>1059000</v>
      </c>
    </row>
    <row r="15" spans="1:14" ht="57" customHeight="1" x14ac:dyDescent="0.25">
      <c r="A15" s="44">
        <v>11</v>
      </c>
      <c r="B15" s="45" t="s">
        <v>23</v>
      </c>
      <c r="C15" s="49" t="s">
        <v>74</v>
      </c>
      <c r="D15" s="63">
        <v>1165000</v>
      </c>
      <c r="E15" s="47">
        <v>2019</v>
      </c>
      <c r="F15" s="47" t="s">
        <v>75</v>
      </c>
      <c r="G15" s="59">
        <v>0.02</v>
      </c>
      <c r="H15" s="61">
        <v>0</v>
      </c>
      <c r="I15" s="61">
        <v>1000000</v>
      </c>
      <c r="J15" s="39">
        <v>0</v>
      </c>
      <c r="K15" s="64">
        <v>0</v>
      </c>
      <c r="L15" s="40"/>
    </row>
    <row r="16" spans="1:14" ht="30" x14ac:dyDescent="0.25">
      <c r="A16" s="133" t="s">
        <v>40</v>
      </c>
      <c r="B16" s="134"/>
      <c r="C16" s="65"/>
      <c r="D16" s="48"/>
      <c r="E16" s="47"/>
      <c r="F16" s="47"/>
      <c r="G16" s="66"/>
      <c r="H16" s="99">
        <v>5539461.7141200006</v>
      </c>
      <c r="I16" s="99">
        <v>1000000</v>
      </c>
      <c r="J16" s="99">
        <v>504060.80148999998</v>
      </c>
      <c r="K16" s="99">
        <v>35671.154240000003</v>
      </c>
      <c r="L16" s="99">
        <v>5354602.111610001</v>
      </c>
    </row>
    <row r="17" spans="1:12" ht="30" x14ac:dyDescent="0.4">
      <c r="A17" s="67"/>
      <c r="B17" s="135" t="s">
        <v>62</v>
      </c>
      <c r="C17" s="135"/>
      <c r="D17" s="135"/>
      <c r="E17" s="135"/>
      <c r="F17" s="135"/>
      <c r="G17" s="72">
        <v>92640.5</v>
      </c>
      <c r="H17" s="73"/>
      <c r="I17" s="73"/>
      <c r="J17" s="73"/>
      <c r="K17" s="67"/>
      <c r="L17" s="67"/>
    </row>
    <row r="18" spans="1:12" ht="30" x14ac:dyDescent="0.4">
      <c r="A18" s="67"/>
      <c r="B18" s="136" t="s">
        <v>60</v>
      </c>
      <c r="C18" s="136"/>
      <c r="D18" s="136"/>
      <c r="E18" s="136"/>
      <c r="F18" s="136"/>
      <c r="G18" s="100">
        <f>L16/G17/1000</f>
        <v>5.7799797190321738E-2</v>
      </c>
      <c r="H18" s="74"/>
      <c r="I18" s="74"/>
      <c r="J18" s="75">
        <f>+L16-H16</f>
        <v>-184859.60250999965</v>
      </c>
      <c r="K18" s="75">
        <f>+J16+K16</f>
        <v>539731.95573000005</v>
      </c>
      <c r="L18" s="74"/>
    </row>
    <row r="19" spans="1:12" ht="30" x14ac:dyDescent="0.4">
      <c r="A19" s="3"/>
      <c r="B19" s="137" t="s">
        <v>61</v>
      </c>
      <c r="C19" s="137"/>
      <c r="D19" s="137"/>
      <c r="E19" s="137"/>
      <c r="F19" s="137"/>
      <c r="G19" s="101">
        <f>L16/'Замимаи 2'!D24</f>
        <v>473460.55189088825</v>
      </c>
      <c r="H19" s="77"/>
      <c r="I19" s="77"/>
      <c r="J19" s="76"/>
      <c r="K19" s="76"/>
      <c r="L19" s="3"/>
    </row>
    <row r="20" spans="1:12" x14ac:dyDescent="0.25">
      <c r="D20" s="78"/>
    </row>
    <row r="21" spans="1:12" ht="46.5" customHeight="1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</row>
    <row r="22" spans="1:12" x14ac:dyDescent="0.25">
      <c r="E22" s="4"/>
      <c r="F22" s="5"/>
    </row>
    <row r="23" spans="1:12" x14ac:dyDescent="0.25">
      <c r="J23" s="20"/>
    </row>
    <row r="24" spans="1:12" x14ac:dyDescent="0.25">
      <c r="G24" s="33"/>
      <c r="H24" s="34"/>
    </row>
  </sheetData>
  <mergeCells count="7">
    <mergeCell ref="A21:L21"/>
    <mergeCell ref="A2:L2"/>
    <mergeCell ref="A3:L3"/>
    <mergeCell ref="A16:B16"/>
    <mergeCell ref="B17:F17"/>
    <mergeCell ref="B18:F18"/>
    <mergeCell ref="B19:F19"/>
  </mergeCells>
  <pageMargins left="0.55118110236220474" right="0.19685039370078741" top="0.19685039370078741" bottom="0.19685039370078741" header="0.19685039370078741" footer="0.19685039370078741"/>
  <pageSetup paperSize="9" scale="42" orientation="landscape" verticalDpi="0" r:id="rId1"/>
  <rowBreaks count="1" manualBreakCount="1">
    <brk id="20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Замимаи 2</vt:lpstr>
      <vt:lpstr>Замимаи 3</vt:lpstr>
      <vt:lpstr>'Замимаи 2'!Область_печати</vt:lpstr>
      <vt:lpstr>'Замимаи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2021-10-20T04:42:20Z</dcterms:modified>
</cp:coreProperties>
</file>