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hidePivotFieldList="1" defaultThemeVersion="124226"/>
  <bookViews>
    <workbookView xWindow="0" yWindow="0" windowWidth="21840" windowHeight="12135"/>
  </bookViews>
  <sheets>
    <sheet name="Замимаи 3" sheetId="23" r:id="rId1"/>
    <sheet name="Замимаи 2" sheetId="12" r:id="rId2"/>
  </sheets>
  <definedNames>
    <definedName name="_xlcn.WorksheetConnection_қарздориидарназдиБМТA1A131" hidden="1">#REF!</definedName>
  </definedNames>
  <calcPr calcId="145621" concurrentCalc="0"/>
  <extLst>
    <ext xmlns:x15="http://schemas.microsoft.com/office/spreadsheetml/2010/11/main" uri="{FCE2AD5D-F65C-4FA6-A056-5C36A1767C68}">
      <x15:dataModel>
        <x15:modelTables>
          <x15:modelTable id="Диапазон-6001b6df-3d5c-448c-8547-2fe6d42f60ff" name="Диапазон" connection="WorksheetConnection_қарздории дар назди БМТ!$A$1:$A$13"/>
        </x15:modelTables>
      </x15:dataModel>
    </ext>
  </extLst>
</workbook>
</file>

<file path=xl/calcChain.xml><?xml version="1.0" encoding="utf-8"?>
<calcChain xmlns="http://schemas.openxmlformats.org/spreadsheetml/2006/main">
  <c r="E4" i="12" l="1"/>
  <c r="C4" i="12"/>
  <c r="F23" i="23"/>
  <c r="C11" i="23"/>
  <c r="C10" i="23"/>
  <c r="C7" i="23"/>
  <c r="C5" i="23"/>
  <c r="H20" i="12"/>
  <c r="G15" i="12"/>
  <c r="H15" i="12"/>
  <c r="H14" i="12"/>
  <c r="H13" i="12"/>
  <c r="H12" i="12"/>
  <c r="G11" i="12"/>
  <c r="H10" i="12"/>
  <c r="G8" i="12"/>
  <c r="H8" i="12"/>
  <c r="G7" i="12"/>
  <c r="H7" i="12"/>
  <c r="G6" i="12"/>
  <c r="H6" i="12"/>
  <c r="G16" i="12"/>
  <c r="H21" i="12"/>
  <c r="H23" i="12"/>
  <c r="H11" i="12"/>
  <c r="H16" i="12"/>
</calcChain>
</file>

<file path=xl/connections.xml><?xml version="1.0" encoding="utf-8"?>
<connections xmlns="http://schemas.openxmlformats.org/spreadsheetml/2006/main">
  <connection id="1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қарздории дар назди БМТ!$A$1:$A$13" type="102" refreshedVersion="5" minRefreshableVersion="5">
    <extLst>
      <ext xmlns:x15="http://schemas.microsoft.com/office/spreadsheetml/2010/11/main" uri="{DE250136-89BD-433C-8126-D09CA5730AF9}">
        <x15:connection id="Диапазон-6001b6df-3d5c-448c-8547-2fe6d42f60ff" autoDelete="1">
          <x15:rangePr sourceName="_xlcn.WorksheetConnection_қарздориидарназдиБМТA1A131"/>
        </x15:connection>
      </ext>
    </extLst>
  </connection>
</connections>
</file>

<file path=xl/sharedStrings.xml><?xml version="1.0" encoding="utf-8"?>
<sst xmlns="http://schemas.openxmlformats.org/spreadsheetml/2006/main" count="85" uniqueCount="72">
  <si>
    <t xml:space="preserve">Номгӯи қарз </t>
  </si>
  <si>
    <t xml:space="preserve">Маблағи Вексели ба муомилот баровардашуда </t>
  </si>
  <si>
    <t xml:space="preserve"> Соли барориш  </t>
  </si>
  <si>
    <t xml:space="preserve">Мӯҳлати гардиш </t>
  </si>
  <si>
    <t xml:space="preserve"> Меъёри тавварум +1%  </t>
  </si>
  <si>
    <t xml:space="preserve"> 2% то соли 2012. баъдан 8%  </t>
  </si>
  <si>
    <t xml:space="preserve">Вексели давлатӣ барои танзими 37 қарзҳои мушкилситони ҶСК "Агроинвестбонк" </t>
  </si>
  <si>
    <t xml:space="preserve"> меъёри бозтамвил на зиёда аз 8%  </t>
  </si>
  <si>
    <t xml:space="preserve"> 2% хизмарасонии БМ.  </t>
  </si>
  <si>
    <t xml:space="preserve">Вексели давлатӣ барои соҳаи энергетика (ҶСК НБО "Роғун") </t>
  </si>
  <si>
    <t>Векселњои хазинадории Вазорати молия барои пушонидани касри буҷет</t>
  </si>
  <si>
    <t>91 рӯз</t>
  </si>
  <si>
    <t>Вомбарги дохилию давлатии бурдноки Вазорати молияи Љумњурии Тољикистон (БДА ҶТ "Амонатбонк")</t>
  </si>
  <si>
    <t>бе фоиз</t>
  </si>
  <si>
    <t>1% аз арзиши аслӣ ҳангоми фуруши вомбаргҳо</t>
  </si>
  <si>
    <t>Қарзи Вазорати молия дар назди БМТ</t>
  </si>
  <si>
    <t>№</t>
  </si>
  <si>
    <t>Қарзи асосии пардохтшуда</t>
  </si>
  <si>
    <t>то 2020</t>
  </si>
  <si>
    <t>то 2019 сол</t>
  </si>
  <si>
    <t xml:space="preserve">то 2017 сол </t>
  </si>
  <si>
    <t xml:space="preserve">то 2022 сол </t>
  </si>
  <si>
    <t xml:space="preserve">то 2021 сол </t>
  </si>
  <si>
    <t xml:space="preserve">то 2020 cол </t>
  </si>
  <si>
    <t xml:space="preserve">то 2018 сол </t>
  </si>
  <si>
    <t>Меъёри фоиз</t>
  </si>
  <si>
    <t xml:space="preserve">Вексели давлатӣ барои сармоякунонии ҶСК "Агроинвестбонк" </t>
  </si>
  <si>
    <t>2020 сол</t>
  </si>
  <si>
    <t>2022 сол</t>
  </si>
  <si>
    <t>2017 сол</t>
  </si>
  <si>
    <t>2019 сол</t>
  </si>
  <si>
    <t>Ҳамагӣ</t>
  </si>
  <si>
    <t xml:space="preserve"> </t>
  </si>
  <si>
    <t>(бо ҳазор сомонӣ)</t>
  </si>
  <si>
    <t>Номгӯи қарз</t>
  </si>
  <si>
    <t>Мӯҳлати гардиш</t>
  </si>
  <si>
    <t>Вексели давлатии Вазорати молия барои сармоякунонии ҶСК "Тоҷиксодиротбонк"</t>
  </si>
  <si>
    <t>2021 сол</t>
  </si>
  <si>
    <t>Вексели давлатии Вазорати молия барои сармоякунонии ҶСК "Агроинвестбонк"</t>
  </si>
  <si>
    <t>Вексели  давлатии Вазорати молия барои ҶСК НБО "Роғун"</t>
  </si>
  <si>
    <t>Вомбарги хазинадории Вазорати молияи Љумњурии Тољикистон</t>
  </si>
  <si>
    <t>Вексели давлатии Вазорати молия барои танзими 37 қарзҳои ҶСК "Агроинвестбонк"</t>
  </si>
  <si>
    <t>2020 cол</t>
  </si>
  <si>
    <t xml:space="preserve">1 сол </t>
  </si>
  <si>
    <t xml:space="preserve">ММД бо млн.сомонӣ  </t>
  </si>
  <si>
    <t xml:space="preserve">ММД бо млн.доллари ИМА  </t>
  </si>
  <si>
    <t>Қарзи дохилӣ нисбат ба ММД</t>
  </si>
  <si>
    <t>Векселҳои давлатӣ барои ҷуброни қарзи хоҷагиҳои пахтакор</t>
  </si>
  <si>
    <t>Қарзи Вазорати молия дар назди Бонки миллии Тоҷикистон</t>
  </si>
  <si>
    <t>Вексели давлатии Вазорати молияи Љумњурии Тољикистон барои хољагињои пахтакор</t>
  </si>
  <si>
    <t xml:space="preserve">Фарқият </t>
  </si>
  <si>
    <t>Фоизҳои пардохтшуда</t>
  </si>
  <si>
    <t>Қарзи дохила нисбат ба ММД %</t>
  </si>
  <si>
    <t>Қарзи дохила бо ҳазор доллари ИМА.</t>
  </si>
  <si>
    <t>ММД бо ҳазор сомонӣ</t>
  </si>
  <si>
    <t>Боқимондаи қарз ба 01.10.2020 с. Бо назардошти (1 200 млн.)</t>
  </si>
  <si>
    <t>Вомбаргҳои хазинадории Вазорати молия</t>
  </si>
  <si>
    <t xml:space="preserve">Векселҳои давлатӣ сармоякунонии ҶСК "Агроинвестбонк" </t>
  </si>
  <si>
    <t xml:space="preserve">Векселҳои давлатӣ сармоякунонии ҶСК "Тоҷиксодиротбонк" </t>
  </si>
  <si>
    <t>қурби 1 доллари ИМА нисбат ба сомонӣ</t>
  </si>
  <si>
    <t>Ҷамъ: Қарзи дохилии 
Ҷумҳурии Тоҷикистон</t>
  </si>
  <si>
    <t>Нишондиҳандаҳо</t>
  </si>
  <si>
    <t xml:space="preserve">фарқият </t>
  </si>
  <si>
    <t xml:space="preserve">Бақияи қарзи дохила ба ҳолати 31.12.2020 с. </t>
  </si>
  <si>
    <t xml:space="preserve">   тағйирёбанда                    (0,99% - 2%)</t>
  </si>
  <si>
    <t>Қарзи дохилӣ бо ҳазор доллари ИМА.</t>
  </si>
  <si>
    <t xml:space="preserve">Бақияи қарзи дохила ба ҳолати 31.03.2021 с. </t>
  </si>
  <si>
    <r>
      <t>(бо ҳазор сомонӣ) </t>
    </r>
    <r>
      <rPr>
        <b/>
        <i/>
        <sz val="12"/>
        <color rgb="FF000000"/>
        <rFont val="Times New Roman Tj"/>
        <family val="1"/>
        <charset val="204"/>
      </rPr>
      <t xml:space="preserve"> </t>
    </r>
  </si>
  <si>
    <t>Замимаи 2</t>
  </si>
  <si>
    <t xml:space="preserve">                                                                                                                                             
Маълумот
оид ба хизматрасонии қарзи дохилӣ ба ҳолати 31 марти соли 2021</t>
  </si>
  <si>
    <t xml:space="preserve">Замимаи 3 </t>
  </si>
  <si>
    <t xml:space="preserve">                   Маълумоти аниқшуда оид ба бақияи қарзи дохилии давлатии Ҷумҳурии Тоҷикистон   ба ҳолати 31.03.2021 сол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</si>
</sst>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\ _₽_-;\-* #,##0\ _₽_-;_-* &quot;-&quot;??\ _₽_-;_-@_-"/>
    <numFmt numFmtId="166" formatCode="_-* #,##0.0\ _₽_-;\-* #,##0.0\ _₽_-;_-* &quot;-&quot;??\ _₽_-;_-@_-"/>
    <numFmt numFmtId="167" formatCode="_-* #,##0_р_._-;\-* #,##0_р_._-;_-* &quot;-&quot;??_р_._-;_-@_-"/>
    <numFmt numFmtId="168" formatCode="0.0000"/>
    <numFmt numFmtId="169" formatCode="_-* #,##0.0000\ _₽_-;\-* #,##0.0000\ _₽_-;_-* &quot;-&quot;??\ _₽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 Tj"/>
      <family val="1"/>
      <charset val="204"/>
    </font>
    <font>
      <b/>
      <i/>
      <sz val="12"/>
      <color rgb="FF000000"/>
      <name val="Times New Roman Tj"/>
      <family val="1"/>
      <charset val="204"/>
    </font>
    <font>
      <sz val="11"/>
      <color theme="1"/>
      <name val="Times New Roman Tj"/>
      <family val="1"/>
      <charset val="204"/>
    </font>
    <font>
      <b/>
      <sz val="14"/>
      <color theme="1"/>
      <name val="Times New Roman Tj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6"/>
      <color theme="1"/>
      <name val="Times New Roman Tj"/>
      <family val="1"/>
      <charset val="204"/>
    </font>
    <font>
      <sz val="14"/>
      <color theme="1"/>
      <name val="Times New Roman Tj"/>
      <family val="1"/>
      <charset val="204"/>
    </font>
    <font>
      <sz val="10"/>
      <color indexed="8"/>
      <name val="Arial Cyr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8"/>
      <color theme="1"/>
      <name val="Times New Roman Tj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Times New Roman Tj"/>
      <family val="1"/>
      <charset val="204"/>
    </font>
    <font>
      <b/>
      <i/>
      <sz val="14"/>
      <color theme="1"/>
      <name val="Times New Roman Tj"/>
      <family val="1"/>
      <charset val="204"/>
    </font>
    <font>
      <sz val="16"/>
      <color theme="1"/>
      <name val="Times New Roman Tj"/>
      <family val="1"/>
      <charset val="204"/>
    </font>
    <font>
      <i/>
      <sz val="12"/>
      <color theme="1"/>
      <name val="Times New Roman Tj"/>
      <family val="1"/>
      <charset val="204"/>
    </font>
    <font>
      <i/>
      <sz val="14"/>
      <color theme="1"/>
      <name val="Times New Roman Tj"/>
      <family val="1"/>
      <charset val="204"/>
    </font>
    <font>
      <i/>
      <sz val="14"/>
      <color rgb="FFFF0000"/>
      <name val="Times New Roman Tj"/>
      <family val="1"/>
      <charset val="204"/>
    </font>
    <font>
      <b/>
      <sz val="14"/>
      <color rgb="FFFF0000"/>
      <name val="Times New Roman Tj"/>
      <family val="1"/>
      <charset val="204"/>
    </font>
    <font>
      <sz val="14"/>
      <color rgb="FF000000"/>
      <name val="Times New Roman Tj"/>
      <family val="1"/>
      <charset val="204"/>
    </font>
    <font>
      <b/>
      <sz val="14"/>
      <color rgb="FF000000"/>
      <name val="Times New Roman Tj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name val="Times New Roman Tj"/>
      <family val="1"/>
      <charset val="204"/>
    </font>
    <font>
      <sz val="20"/>
      <color theme="1"/>
      <name val="Times New Roman Tj"/>
      <family val="1"/>
      <charset val="204"/>
    </font>
    <font>
      <b/>
      <sz val="20"/>
      <color rgb="FF000000"/>
      <name val="Times New Roman Tj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Font="1" applyAlignment="1"/>
    <xf numFmtId="0" fontId="0" fillId="0" borderId="0" xfId="0" applyFont="1" applyAlignment="1">
      <alignment horizontal="left" readingOrder="1"/>
    </xf>
    <xf numFmtId="0" fontId="4" fillId="0" borderId="0" xfId="0" applyFont="1" applyAlignment="1"/>
    <xf numFmtId="165" fontId="5" fillId="0" borderId="0" xfId="0" applyNumberFormat="1" applyFont="1" applyAlignment="1">
      <alignment horizontal="center" vertical="center"/>
    </xf>
    <xf numFmtId="43" fontId="0" fillId="0" borderId="0" xfId="1" applyFont="1" applyAlignment="1"/>
    <xf numFmtId="2" fontId="0" fillId="0" borderId="0" xfId="0" applyNumberFormat="1" applyFont="1" applyAlignment="1"/>
    <xf numFmtId="164" fontId="0" fillId="0" borderId="0" xfId="0" applyNumberFormat="1" applyFont="1" applyAlignment="1"/>
    <xf numFmtId="10" fontId="7" fillId="0" borderId="0" xfId="2" applyNumberFormat="1" applyFont="1" applyBorder="1" applyAlignment="1">
      <alignment vertical="center" readingOrder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165" fontId="8" fillId="2" borderId="1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43" fontId="18" fillId="2" borderId="0" xfId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0" fontId="15" fillId="0" borderId="0" xfId="2" applyNumberFormat="1" applyFont="1" applyBorder="1" applyAlignment="1">
      <alignment vertical="center" readingOrder="1"/>
    </xf>
    <xf numFmtId="0" fontId="18" fillId="2" borderId="0" xfId="1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readingOrder="1"/>
    </xf>
    <xf numFmtId="166" fontId="15" fillId="0" borderId="0" xfId="1" applyNumberFormat="1" applyFont="1" applyBorder="1" applyAlignment="1">
      <alignment vertical="center" readingOrder="1"/>
    </xf>
    <xf numFmtId="166" fontId="15" fillId="0" borderId="0" xfId="1" applyNumberFormat="1" applyFont="1" applyBorder="1" applyAlignment="1">
      <alignment horizontal="right" vertical="center" readingOrder="1"/>
    </xf>
    <xf numFmtId="43" fontId="18" fillId="2" borderId="1" xfId="1" applyFont="1" applyFill="1" applyBorder="1" applyAlignment="1">
      <alignment vertical="center"/>
    </xf>
    <xf numFmtId="43" fontId="18" fillId="2" borderId="1" xfId="1" applyFont="1" applyFill="1" applyBorder="1" applyAlignment="1">
      <alignment horizontal="right" vertical="center"/>
    </xf>
    <xf numFmtId="43" fontId="18" fillId="2" borderId="1" xfId="1" applyFont="1" applyFill="1" applyBorder="1" applyAlignment="1">
      <alignment horizontal="left" vertical="center"/>
    </xf>
    <xf numFmtId="168" fontId="18" fillId="2" borderId="1" xfId="1" applyNumberFormat="1" applyFont="1" applyFill="1" applyBorder="1" applyAlignment="1">
      <alignment horizontal="right" vertical="center"/>
    </xf>
    <xf numFmtId="165" fontId="8" fillId="2" borderId="4" xfId="1" applyNumberFormat="1" applyFont="1" applyFill="1" applyBorder="1" applyAlignment="1">
      <alignment horizontal="center" vertical="center" wrapText="1"/>
    </xf>
    <xf numFmtId="165" fontId="8" fillId="2" borderId="4" xfId="1" applyNumberFormat="1" applyFont="1" applyFill="1" applyBorder="1" applyAlignment="1">
      <alignment horizontal="center" vertical="center"/>
    </xf>
    <xf numFmtId="165" fontId="5" fillId="3" borderId="4" xfId="1" applyNumberFormat="1" applyFont="1" applyFill="1" applyBorder="1" applyAlignment="1">
      <alignment horizontal="center" vertical="center"/>
    </xf>
    <xf numFmtId="169" fontId="18" fillId="2" borderId="1" xfId="1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vertical="center" wrapText="1"/>
    </xf>
    <xf numFmtId="0" fontId="15" fillId="2" borderId="3" xfId="1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>
      <alignment vertical="center"/>
    </xf>
    <xf numFmtId="0" fontId="7" fillId="0" borderId="0" xfId="2" applyNumberFormat="1" applyFont="1" applyBorder="1" applyAlignment="1">
      <alignment vertical="center" readingOrder="1"/>
    </xf>
    <xf numFmtId="0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0" fontId="24" fillId="2" borderId="1" xfId="2" applyNumberFormat="1" applyFont="1" applyFill="1" applyBorder="1" applyAlignment="1">
      <alignment horizontal="right" vertical="center"/>
    </xf>
    <xf numFmtId="10" fontId="24" fillId="2" borderId="1" xfId="2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165" fontId="8" fillId="2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165" fontId="5" fillId="2" borderId="1" xfId="1" applyNumberFormat="1" applyFont="1" applyFill="1" applyBorder="1" applyAlignment="1">
      <alignment horizontal="center" vertical="center"/>
    </xf>
    <xf numFmtId="167" fontId="5" fillId="2" borderId="1" xfId="1" applyNumberFormat="1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 readingOrder="1"/>
    </xf>
    <xf numFmtId="0" fontId="25" fillId="0" borderId="0" xfId="0" applyFont="1" applyAlignment="1">
      <alignment horizontal="right"/>
    </xf>
    <xf numFmtId="0" fontId="22" fillId="2" borderId="1" xfId="0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horizontal="center" vertical="center" wrapText="1" readingOrder="1"/>
    </xf>
    <xf numFmtId="165" fontId="21" fillId="2" borderId="1" xfId="1" applyNumberFormat="1" applyFont="1" applyFill="1" applyBorder="1" applyAlignment="1">
      <alignment vertical="center" wrapText="1" readingOrder="1"/>
    </xf>
    <xf numFmtId="165" fontId="21" fillId="2" borderId="1" xfId="1" applyNumberFormat="1" applyFont="1" applyFill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center" vertical="center"/>
    </xf>
    <xf numFmtId="167" fontId="8" fillId="2" borderId="1" xfId="1" applyNumberFormat="1" applyFont="1" applyFill="1" applyBorder="1" applyAlignment="1">
      <alignment vertical="center"/>
    </xf>
    <xf numFmtId="167" fontId="8" fillId="2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7" fontId="8" fillId="2" borderId="1" xfId="1" applyNumberFormat="1" applyFont="1" applyFill="1" applyBorder="1" applyAlignment="1">
      <alignment vertical="center" readingOrder="1"/>
    </xf>
    <xf numFmtId="4" fontId="8" fillId="0" borderId="1" xfId="0" applyNumberFormat="1" applyFont="1" applyBorder="1" applyAlignment="1">
      <alignment vertical="center" wrapText="1"/>
    </xf>
    <xf numFmtId="165" fontId="8" fillId="2" borderId="1" xfId="1" applyNumberFormat="1" applyFont="1" applyFill="1" applyBorder="1" applyAlignment="1">
      <alignment vertical="center" readingOrder="1"/>
    </xf>
    <xf numFmtId="9" fontId="8" fillId="0" borderId="1" xfId="2" applyFont="1" applyBorder="1" applyAlignment="1">
      <alignment horizontal="center" vertical="center" wrapText="1"/>
    </xf>
    <xf numFmtId="43" fontId="8" fillId="2" borderId="1" xfId="1" applyFont="1" applyFill="1" applyBorder="1" applyAlignment="1">
      <alignment vertical="center" wrapText="1" readingOrder="1"/>
    </xf>
    <xf numFmtId="9" fontId="8" fillId="2" borderId="1" xfId="2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vertical="center" readingOrder="1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26" fillId="2" borderId="0" xfId="0" applyFont="1" applyFill="1" applyBorder="1" applyAlignment="1">
      <alignment horizontal="center" wrapText="1" readingOrder="1"/>
    </xf>
    <xf numFmtId="0" fontId="2" fillId="2" borderId="0" xfId="0" applyFont="1" applyFill="1" applyBorder="1" applyAlignment="1">
      <alignment horizontal="right" vertical="center" wrapText="1" readingOrder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readingOrder="1"/>
    </xf>
    <xf numFmtId="0" fontId="15" fillId="0" borderId="2" xfId="0" applyFont="1" applyBorder="1" applyAlignment="1">
      <alignment horizontal="right" vertical="center" readingOrder="1"/>
    </xf>
    <xf numFmtId="14" fontId="5" fillId="2" borderId="1" xfId="1" applyNumberFormat="1" applyFont="1" applyFill="1" applyBorder="1" applyAlignment="1">
      <alignment horizontal="right" vertical="center"/>
    </xf>
    <xf numFmtId="0" fontId="5" fillId="2" borderId="1" xfId="1" applyNumberFormat="1" applyFont="1" applyFill="1" applyBorder="1" applyAlignment="1">
      <alignment horizontal="right" vertical="center"/>
    </xf>
    <xf numFmtId="43" fontId="18" fillId="2" borderId="3" xfId="1" applyFont="1" applyFill="1" applyBorder="1" applyAlignment="1">
      <alignment horizontal="center" vertical="center"/>
    </xf>
    <xf numFmtId="43" fontId="18" fillId="2" borderId="4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8" fillId="2" borderId="1" xfId="1" applyNumberFormat="1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2" borderId="3" xfId="1" applyNumberFormat="1" applyFont="1" applyFill="1" applyBorder="1" applyAlignment="1">
      <alignment horizontal="left" vertical="center"/>
    </xf>
    <xf numFmtId="0" fontId="18" fillId="2" borderId="4" xfId="1" applyNumberFormat="1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18" fillId="2" borderId="3" xfId="1" applyNumberFormat="1" applyFont="1" applyFill="1" applyBorder="1" applyAlignment="1">
      <alignment horizontal="left" vertical="center"/>
    </xf>
    <xf numFmtId="2" fontId="18" fillId="2" borderId="4" xfId="1" applyNumberFormat="1" applyFont="1" applyFill="1" applyBorder="1" applyAlignment="1">
      <alignment horizontal="left" vertical="center"/>
    </xf>
    <xf numFmtId="169" fontId="18" fillId="2" borderId="3" xfId="1" applyNumberFormat="1" applyFont="1" applyFill="1" applyBorder="1" applyAlignment="1">
      <alignment horizontal="center" vertical="center"/>
    </xf>
    <xf numFmtId="169" fontId="18" fillId="2" borderId="4" xfId="1" applyNumberFormat="1" applyFont="1" applyFill="1" applyBorder="1" applyAlignment="1">
      <alignment horizontal="center" vertical="center"/>
    </xf>
    <xf numFmtId="10" fontId="24" fillId="2" borderId="3" xfId="2" applyNumberFormat="1" applyFont="1" applyFill="1" applyBorder="1" applyAlignment="1">
      <alignment horizontal="left" vertical="center"/>
    </xf>
    <xf numFmtId="10" fontId="24" fillId="2" borderId="4" xfId="2" applyNumberFormat="1" applyFont="1" applyFill="1" applyBorder="1" applyAlignment="1">
      <alignment horizontal="left" vertical="center"/>
    </xf>
    <xf numFmtId="10" fontId="24" fillId="2" borderId="3" xfId="2" applyNumberFormat="1" applyFont="1" applyFill="1" applyBorder="1" applyAlignment="1">
      <alignment horizontal="right" vertical="center"/>
    </xf>
    <xf numFmtId="10" fontId="24" fillId="2" borderId="4" xfId="2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center" vertical="center" wrapText="1"/>
    </xf>
  </cellXfs>
  <cellStyles count="13">
    <cellStyle name="Percent 2" xfId="3"/>
    <cellStyle name="Обычный" xfId="0" builtinId="0"/>
    <cellStyle name="Обычный 2" xfId="4"/>
    <cellStyle name="Обычный 3" xfId="7"/>
    <cellStyle name="Процентный" xfId="2" builtinId="5"/>
    <cellStyle name="Процентный 2" xfId="5"/>
    <cellStyle name="Финансовый" xfId="1" builtinId="3"/>
    <cellStyle name="Финансовый 2" xfId="6"/>
    <cellStyle name="Финансовый 2 2" xfId="9"/>
    <cellStyle name="Финансовый 2 2 2" xfId="12"/>
    <cellStyle name="Финансовый 2 3" xfId="10"/>
    <cellStyle name="Финансовый 3" xfId="8"/>
    <cellStyle name="Финансовый 3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owerPivotData" Target="model/item.data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A1:J23"/>
  <sheetViews>
    <sheetView tabSelected="1" view="pageBreakPreview" zoomScale="60" zoomScaleNormal="100" workbookViewId="0">
      <selection activeCell="A2" sqref="A2:J2"/>
    </sheetView>
  </sheetViews>
  <sheetFormatPr defaultRowHeight="15" x14ac:dyDescent="0.25"/>
  <cols>
    <col min="1" max="1" width="8.28515625" style="1" customWidth="1"/>
    <col min="2" max="2" width="81.5703125" style="2" customWidth="1"/>
    <col min="3" max="3" width="0.28515625" style="1" hidden="1" customWidth="1"/>
    <col min="4" max="4" width="5.28515625" style="1" hidden="1" customWidth="1"/>
    <col min="5" max="5" width="16.5703125" style="1" customWidth="1"/>
    <col min="6" max="6" width="24.42578125" style="1" customWidth="1"/>
    <col min="7" max="7" width="21.7109375" style="1" customWidth="1"/>
    <col min="8" max="8" width="24" style="1" customWidth="1"/>
    <col min="9" max="9" width="24.140625" style="1" customWidth="1"/>
    <col min="10" max="10" width="32" style="1" customWidth="1"/>
    <col min="11" max="16384" width="9.140625" style="1"/>
  </cols>
  <sheetData>
    <row r="1" spans="1:10" ht="70.5" customHeight="1" x14ac:dyDescent="0.35">
      <c r="J1" s="55" t="s">
        <v>70</v>
      </c>
    </row>
    <row r="2" spans="1:10" s="24" customFormat="1" ht="62.25" customHeight="1" x14ac:dyDescent="0.35">
      <c r="A2" s="73" t="s">
        <v>69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ht="31.5" customHeight="1" x14ac:dyDescent="0.25">
      <c r="A3" s="74" t="s">
        <v>67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74.25" customHeight="1" x14ac:dyDescent="0.25">
      <c r="A4" s="56" t="s">
        <v>16</v>
      </c>
      <c r="B4" s="56" t="s">
        <v>0</v>
      </c>
      <c r="C4" s="56" t="s">
        <v>1</v>
      </c>
      <c r="D4" s="56" t="s">
        <v>2</v>
      </c>
      <c r="E4" s="56" t="s">
        <v>3</v>
      </c>
      <c r="F4" s="56" t="s">
        <v>25</v>
      </c>
      <c r="G4" s="56" t="s">
        <v>63</v>
      </c>
      <c r="H4" s="56" t="s">
        <v>17</v>
      </c>
      <c r="I4" s="56" t="s">
        <v>51</v>
      </c>
      <c r="J4" s="56" t="s">
        <v>66</v>
      </c>
    </row>
    <row r="5" spans="1:10" ht="52.5" customHeight="1" x14ac:dyDescent="0.25">
      <c r="A5" s="57">
        <v>1</v>
      </c>
      <c r="B5" s="54" t="s">
        <v>56</v>
      </c>
      <c r="C5" s="58">
        <f>153790091/1000</f>
        <v>153790.09099999999</v>
      </c>
      <c r="D5" s="57">
        <v>2001</v>
      </c>
      <c r="E5" s="57" t="s">
        <v>22</v>
      </c>
      <c r="F5" s="57" t="s">
        <v>4</v>
      </c>
      <c r="G5" s="58">
        <v>153790.09099999999</v>
      </c>
      <c r="H5" s="59">
        <v>0</v>
      </c>
      <c r="I5" s="59">
        <v>8766.0360000000001</v>
      </c>
      <c r="J5" s="58">
        <v>153790.09099999999</v>
      </c>
    </row>
    <row r="6" spans="1:10" ht="52.5" customHeight="1" x14ac:dyDescent="0.25">
      <c r="A6" s="57">
        <v>2</v>
      </c>
      <c r="B6" s="54" t="s">
        <v>47</v>
      </c>
      <c r="C6" s="58">
        <v>395048</v>
      </c>
      <c r="D6" s="57">
        <v>2010</v>
      </c>
      <c r="E6" s="57" t="s">
        <v>24</v>
      </c>
      <c r="F6" s="57" t="s">
        <v>5</v>
      </c>
      <c r="G6" s="58">
        <v>59009.616000000002</v>
      </c>
      <c r="H6" s="59">
        <v>0</v>
      </c>
      <c r="I6" s="59">
        <v>2373.2829999999999</v>
      </c>
      <c r="J6" s="58">
        <v>59009.616000000002</v>
      </c>
    </row>
    <row r="7" spans="1:10" ht="52.5" customHeight="1" x14ac:dyDescent="0.25">
      <c r="A7" s="57">
        <v>3</v>
      </c>
      <c r="B7" s="54" t="s">
        <v>6</v>
      </c>
      <c r="C7" s="58">
        <f>500000000/1000</f>
        <v>500000</v>
      </c>
      <c r="D7" s="57">
        <v>2012</v>
      </c>
      <c r="E7" s="57" t="s">
        <v>23</v>
      </c>
      <c r="F7" s="57" t="s">
        <v>7</v>
      </c>
      <c r="G7" s="58">
        <v>483610.93513999996</v>
      </c>
      <c r="H7" s="59"/>
      <c r="I7" s="58"/>
      <c r="J7" s="58">
        <v>483610.93513999996</v>
      </c>
    </row>
    <row r="8" spans="1:10" ht="49.5" customHeight="1" x14ac:dyDescent="0.25">
      <c r="A8" s="57">
        <v>4</v>
      </c>
      <c r="B8" s="54" t="s">
        <v>58</v>
      </c>
      <c r="C8" s="58">
        <v>2250000</v>
      </c>
      <c r="D8" s="57">
        <v>2016</v>
      </c>
      <c r="E8" s="57" t="s">
        <v>22</v>
      </c>
      <c r="F8" s="57" t="s">
        <v>8</v>
      </c>
      <c r="G8" s="58">
        <v>2133859.8566200002</v>
      </c>
      <c r="H8" s="59"/>
      <c r="I8" s="58"/>
      <c r="J8" s="58">
        <v>2133859.8566200002</v>
      </c>
    </row>
    <row r="9" spans="1:10" ht="47.25" customHeight="1" x14ac:dyDescent="0.25">
      <c r="A9" s="57">
        <v>5</v>
      </c>
      <c r="B9" s="54" t="s">
        <v>57</v>
      </c>
      <c r="C9" s="58">
        <v>1070000</v>
      </c>
      <c r="D9" s="57">
        <v>2016</v>
      </c>
      <c r="E9" s="57" t="s">
        <v>22</v>
      </c>
      <c r="F9" s="57" t="s">
        <v>8</v>
      </c>
      <c r="G9" s="58">
        <v>1064503.2390000001</v>
      </c>
      <c r="H9" s="59">
        <v>440.95499999999998</v>
      </c>
      <c r="I9" s="58"/>
      <c r="J9" s="58">
        <v>1064062.284</v>
      </c>
    </row>
    <row r="10" spans="1:10" ht="58.5" customHeight="1" x14ac:dyDescent="0.25">
      <c r="A10" s="57">
        <v>6</v>
      </c>
      <c r="B10" s="54" t="s">
        <v>9</v>
      </c>
      <c r="C10" s="58">
        <f>530000000/1000</f>
        <v>530000</v>
      </c>
      <c r="D10" s="57">
        <v>2017</v>
      </c>
      <c r="E10" s="57" t="s">
        <v>21</v>
      </c>
      <c r="F10" s="57" t="s">
        <v>8</v>
      </c>
      <c r="G10" s="58">
        <v>251000</v>
      </c>
      <c r="H10" s="59">
        <v>19779.813999999998</v>
      </c>
      <c r="I10" s="58">
        <v>0</v>
      </c>
      <c r="J10" s="58">
        <v>231220.18599999999</v>
      </c>
    </row>
    <row r="11" spans="1:10" ht="54" customHeight="1" x14ac:dyDescent="0.25">
      <c r="A11" s="57">
        <v>7</v>
      </c>
      <c r="B11" s="54" t="s">
        <v>26</v>
      </c>
      <c r="C11" s="58">
        <f>200000000/1000</f>
        <v>200000</v>
      </c>
      <c r="D11" s="57">
        <v>2012</v>
      </c>
      <c r="E11" s="57" t="s">
        <v>20</v>
      </c>
      <c r="F11" s="60" t="s">
        <v>13</v>
      </c>
      <c r="G11" s="58">
        <v>200000</v>
      </c>
      <c r="H11" s="59">
        <v>0</v>
      </c>
      <c r="I11" s="58">
        <v>0</v>
      </c>
      <c r="J11" s="58">
        <v>200000</v>
      </c>
    </row>
    <row r="12" spans="1:10" ht="66.75" customHeight="1" x14ac:dyDescent="0.25">
      <c r="A12" s="43">
        <v>8</v>
      </c>
      <c r="B12" s="44" t="s">
        <v>12</v>
      </c>
      <c r="C12" s="61">
        <v>10000</v>
      </c>
      <c r="D12" s="47">
        <v>2009</v>
      </c>
      <c r="E12" s="62" t="s">
        <v>19</v>
      </c>
      <c r="F12" s="63" t="s">
        <v>14</v>
      </c>
      <c r="G12" s="64">
        <v>10000</v>
      </c>
      <c r="H12" s="59">
        <v>0</v>
      </c>
      <c r="I12" s="58">
        <v>0</v>
      </c>
      <c r="J12" s="58">
        <v>10000</v>
      </c>
    </row>
    <row r="13" spans="1:10" ht="42.75" customHeight="1" x14ac:dyDescent="0.25">
      <c r="A13" s="43">
        <v>9</v>
      </c>
      <c r="B13" s="44" t="s">
        <v>10</v>
      </c>
      <c r="C13" s="61">
        <v>50000</v>
      </c>
      <c r="D13" s="47">
        <v>2009</v>
      </c>
      <c r="E13" s="47" t="s">
        <v>11</v>
      </c>
      <c r="F13" s="65" t="s">
        <v>64</v>
      </c>
      <c r="G13" s="66">
        <v>124687.96836</v>
      </c>
      <c r="H13" s="59">
        <v>124687.968359181</v>
      </c>
      <c r="I13" s="66">
        <v>312.03164000000004</v>
      </c>
      <c r="J13" s="58">
        <v>149625.56203101701</v>
      </c>
    </row>
    <row r="14" spans="1:10" ht="43.5" customHeight="1" x14ac:dyDescent="0.25">
      <c r="A14" s="43">
        <v>10</v>
      </c>
      <c r="B14" s="44" t="s">
        <v>15</v>
      </c>
      <c r="C14" s="61">
        <v>1165000</v>
      </c>
      <c r="D14" s="47">
        <v>2019</v>
      </c>
      <c r="E14" s="47" t="s">
        <v>18</v>
      </c>
      <c r="F14" s="67">
        <v>0.02</v>
      </c>
      <c r="G14" s="66">
        <v>1059000</v>
      </c>
      <c r="H14" s="59">
        <v>0</v>
      </c>
      <c r="I14" s="68">
        <v>0</v>
      </c>
      <c r="J14" s="58">
        <v>1059000</v>
      </c>
    </row>
    <row r="15" spans="1:10" ht="18.75" x14ac:dyDescent="0.25">
      <c r="A15" s="75" t="s">
        <v>31</v>
      </c>
      <c r="B15" s="76"/>
      <c r="C15" s="62"/>
      <c r="D15" s="47"/>
      <c r="E15" s="47"/>
      <c r="F15" s="69"/>
      <c r="G15" s="70">
        <v>5539461.7061200002</v>
      </c>
      <c r="H15" s="70">
        <v>144908.73735918099</v>
      </c>
      <c r="I15" s="70">
        <v>11451.350639999999</v>
      </c>
      <c r="J15" s="70">
        <v>5544178.5307910163</v>
      </c>
    </row>
    <row r="16" spans="1:10" ht="31.5" customHeight="1" x14ac:dyDescent="0.25">
      <c r="A16" s="3"/>
      <c r="B16" s="78" t="s">
        <v>54</v>
      </c>
      <c r="C16" s="78"/>
      <c r="D16" s="78"/>
      <c r="E16" s="78"/>
      <c r="F16" s="26">
        <v>92640.5</v>
      </c>
      <c r="G16" s="4"/>
      <c r="H16" s="4"/>
    </row>
    <row r="17" spans="1:10" ht="20.25" customHeight="1" x14ac:dyDescent="0.25">
      <c r="A17" s="3"/>
      <c r="B17" s="77" t="s">
        <v>52</v>
      </c>
      <c r="C17" s="77"/>
      <c r="D17" s="77"/>
      <c r="E17" s="77"/>
      <c r="F17" s="22">
        <v>5.9846163727430401E-2</v>
      </c>
      <c r="G17" s="8"/>
      <c r="H17" s="38"/>
      <c r="I17" s="8"/>
      <c r="J17" s="8"/>
    </row>
    <row r="18" spans="1:10" ht="23.25" customHeight="1" x14ac:dyDescent="0.25">
      <c r="A18" s="3"/>
      <c r="B18" s="72" t="s">
        <v>53</v>
      </c>
      <c r="C18" s="72"/>
      <c r="D18" s="72"/>
      <c r="E18" s="72"/>
      <c r="F18" s="26">
        <v>504016.2300719106</v>
      </c>
      <c r="G18" s="25"/>
      <c r="H18" s="26"/>
      <c r="I18" s="26"/>
    </row>
    <row r="19" spans="1:10" x14ac:dyDescent="0.25">
      <c r="C19" s="5"/>
    </row>
    <row r="20" spans="1:10" ht="46.5" customHeight="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</row>
    <row r="21" spans="1:10" x14ac:dyDescent="0.25">
      <c r="D21" s="5"/>
      <c r="E21" s="6"/>
    </row>
    <row r="23" spans="1:10" x14ac:dyDescent="0.25">
      <c r="F23" s="7">
        <f>E21*G16</f>
        <v>0</v>
      </c>
    </row>
  </sheetData>
  <mergeCells count="7">
    <mergeCell ref="A20:J20"/>
    <mergeCell ref="B18:E18"/>
    <mergeCell ref="A2:J2"/>
    <mergeCell ref="A3:J3"/>
    <mergeCell ref="A15:B15"/>
    <mergeCell ref="B17:E17"/>
    <mergeCell ref="B16:E16"/>
  </mergeCells>
  <pageMargins left="0.19685039370078741" right="0.19685039370078741" top="0.19685039370078741" bottom="0.19685039370078741" header="0.19685039370078741" footer="0.1968503937007874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5"/>
  <sheetViews>
    <sheetView view="pageBreakPreview" zoomScaleNormal="90" zoomScaleSheetLayoutView="100" workbookViewId="0">
      <selection activeCell="A2" sqref="A2:F2"/>
    </sheetView>
  </sheetViews>
  <sheetFormatPr defaultColWidth="8.85546875" defaultRowHeight="14.25" x14ac:dyDescent="0.2"/>
  <cols>
    <col min="1" max="1" width="4.7109375" style="12" customWidth="1"/>
    <col min="2" max="2" width="57.42578125" style="10" customWidth="1"/>
    <col min="3" max="3" width="23.85546875" style="9" customWidth="1"/>
    <col min="4" max="4" width="24.28515625" style="9" customWidth="1"/>
    <col min="5" max="5" width="23.28515625" style="9" customWidth="1"/>
    <col min="6" max="6" width="26.5703125" style="11" customWidth="1"/>
    <col min="7" max="7" width="28.85546875" style="9" hidden="1" customWidth="1"/>
    <col min="8" max="8" width="0.140625" style="9" customWidth="1"/>
    <col min="9" max="16384" width="8.85546875" style="9"/>
  </cols>
  <sheetData>
    <row r="1" spans="1:8" ht="65.25" customHeight="1" x14ac:dyDescent="0.2">
      <c r="F1" s="53" t="s">
        <v>68</v>
      </c>
    </row>
    <row r="2" spans="1:8" ht="66" customHeight="1" x14ac:dyDescent="0.2">
      <c r="A2" s="100" t="s">
        <v>71</v>
      </c>
      <c r="B2" s="100"/>
      <c r="C2" s="100"/>
      <c r="D2" s="100"/>
      <c r="E2" s="100"/>
      <c r="F2" s="100"/>
      <c r="G2" s="35"/>
      <c r="H2" s="35"/>
    </row>
    <row r="3" spans="1:8" ht="30" customHeight="1" x14ac:dyDescent="0.2">
      <c r="A3" s="86" t="s">
        <v>33</v>
      </c>
      <c r="B3" s="86"/>
      <c r="C3" s="86"/>
      <c r="D3" s="86"/>
      <c r="E3" s="86"/>
      <c r="F3" s="86"/>
    </row>
    <row r="4" spans="1:8" ht="27.75" customHeight="1" x14ac:dyDescent="0.2">
      <c r="A4" s="84" t="s">
        <v>16</v>
      </c>
      <c r="B4" s="84" t="s">
        <v>34</v>
      </c>
      <c r="C4" s="87" t="str">
        <f>+'Замимаи 3'!G4</f>
        <v xml:space="preserve">Бақияи қарзи дохила ба ҳолати 31.12.2020 с. </v>
      </c>
      <c r="D4" s="87" t="s">
        <v>35</v>
      </c>
      <c r="E4" s="87" t="str">
        <f>+'Замимаи 3'!J4</f>
        <v xml:space="preserve">Бақияи қарзи дохила ба ҳолати 31.03.2021 с. </v>
      </c>
      <c r="F4" s="87" t="s">
        <v>50</v>
      </c>
      <c r="G4" s="90" t="s">
        <v>55</v>
      </c>
      <c r="H4" s="91" t="s">
        <v>50</v>
      </c>
    </row>
    <row r="5" spans="1:8" ht="44.25" customHeight="1" x14ac:dyDescent="0.2">
      <c r="A5" s="84"/>
      <c r="B5" s="84"/>
      <c r="C5" s="87"/>
      <c r="D5" s="87"/>
      <c r="E5" s="87"/>
      <c r="F5" s="87"/>
      <c r="G5" s="90"/>
      <c r="H5" s="91"/>
    </row>
    <row r="6" spans="1:8" ht="60" customHeight="1" x14ac:dyDescent="0.2">
      <c r="A6" s="43">
        <v>1</v>
      </c>
      <c r="B6" s="44" t="s">
        <v>36</v>
      </c>
      <c r="C6" s="45">
        <v>2133859.8566200002</v>
      </c>
      <c r="D6" s="46" t="s">
        <v>37</v>
      </c>
      <c r="E6" s="45">
        <v>2133859.8566200002</v>
      </c>
      <c r="F6" s="13">
        <v>0</v>
      </c>
      <c r="G6" s="31">
        <f>(2250000000-112500000-2000000-400000-400000)/1000</f>
        <v>2134700</v>
      </c>
      <c r="H6" s="13">
        <f>E6-G6</f>
        <v>-840.14337999979034</v>
      </c>
    </row>
    <row r="7" spans="1:8" ht="65.25" customHeight="1" x14ac:dyDescent="0.2">
      <c r="A7" s="43">
        <v>2</v>
      </c>
      <c r="B7" s="44" t="s">
        <v>38</v>
      </c>
      <c r="C7" s="45">
        <v>1064503.2390000001</v>
      </c>
      <c r="D7" s="46" t="s">
        <v>37</v>
      </c>
      <c r="E7" s="45">
        <v>1064062.284</v>
      </c>
      <c r="F7" s="13">
        <v>440.95500000007451</v>
      </c>
      <c r="G7" s="31">
        <f>1069489846/1000</f>
        <v>1069489.8459999999</v>
      </c>
      <c r="H7" s="13">
        <f>E7-G7</f>
        <v>-5427.561999999918</v>
      </c>
    </row>
    <row r="8" spans="1:8" ht="57.75" customHeight="1" x14ac:dyDescent="0.2">
      <c r="A8" s="43">
        <v>3</v>
      </c>
      <c r="B8" s="44" t="s">
        <v>39</v>
      </c>
      <c r="C8" s="45">
        <v>251000</v>
      </c>
      <c r="D8" s="46" t="s">
        <v>28</v>
      </c>
      <c r="E8" s="45">
        <v>231220.18599999999</v>
      </c>
      <c r="F8" s="13">
        <v>19779.814000000013</v>
      </c>
      <c r="G8" s="31">
        <f>(530000000-106000000-106000000)/1000</f>
        <v>318000</v>
      </c>
      <c r="H8" s="13">
        <f>E8-G8</f>
        <v>-86779.814000000013</v>
      </c>
    </row>
    <row r="9" spans="1:8" ht="60" customHeight="1" x14ac:dyDescent="0.2">
      <c r="A9" s="43">
        <v>4</v>
      </c>
      <c r="B9" s="44" t="s">
        <v>40</v>
      </c>
      <c r="C9" s="13">
        <v>153790.09099999999</v>
      </c>
      <c r="D9" s="47" t="s">
        <v>37</v>
      </c>
      <c r="E9" s="13">
        <v>153790.09099999999</v>
      </c>
      <c r="F9" s="48"/>
      <c r="G9" s="32">
        <v>153790.09099999999</v>
      </c>
      <c r="H9" s="13">
        <v>0</v>
      </c>
    </row>
    <row r="10" spans="1:8" ht="54" x14ac:dyDescent="0.2">
      <c r="A10" s="43">
        <v>5</v>
      </c>
      <c r="B10" s="44" t="s">
        <v>12</v>
      </c>
      <c r="C10" s="13">
        <v>10000</v>
      </c>
      <c r="D10" s="47" t="s">
        <v>30</v>
      </c>
      <c r="E10" s="13">
        <v>10000</v>
      </c>
      <c r="F10" s="13">
        <v>0</v>
      </c>
      <c r="G10" s="32">
        <v>10000</v>
      </c>
      <c r="H10" s="13">
        <f t="shared" ref="H10:H15" si="0">E10-G10</f>
        <v>0</v>
      </c>
    </row>
    <row r="11" spans="1:8" ht="54" x14ac:dyDescent="0.2">
      <c r="A11" s="43">
        <v>6</v>
      </c>
      <c r="B11" s="44" t="s">
        <v>49</v>
      </c>
      <c r="C11" s="13">
        <v>59009.616000000002</v>
      </c>
      <c r="D11" s="43" t="s">
        <v>27</v>
      </c>
      <c r="E11" s="13">
        <v>59009.616000000002</v>
      </c>
      <c r="F11" s="13">
        <v>0</v>
      </c>
      <c r="G11" s="32">
        <f>59009616/1000</f>
        <v>59009.616000000002</v>
      </c>
      <c r="H11" s="13">
        <f t="shared" si="0"/>
        <v>0</v>
      </c>
    </row>
    <row r="12" spans="1:8" ht="60.75" customHeight="1" x14ac:dyDescent="0.2">
      <c r="A12" s="43">
        <v>7</v>
      </c>
      <c r="B12" s="49" t="s">
        <v>41</v>
      </c>
      <c r="C12" s="13">
        <v>483610.93513999996</v>
      </c>
      <c r="D12" s="43" t="s">
        <v>42</v>
      </c>
      <c r="E12" s="13">
        <v>483610.93513999996</v>
      </c>
      <c r="F12" s="13">
        <v>0</v>
      </c>
      <c r="G12" s="32">
        <v>490062.61514000001</v>
      </c>
      <c r="H12" s="13">
        <f t="shared" si="0"/>
        <v>-6451.6800000000512</v>
      </c>
    </row>
    <row r="13" spans="1:8" ht="69" customHeight="1" x14ac:dyDescent="0.2">
      <c r="A13" s="43">
        <v>8</v>
      </c>
      <c r="B13" s="49" t="s">
        <v>38</v>
      </c>
      <c r="C13" s="13">
        <v>200000</v>
      </c>
      <c r="D13" s="46" t="s">
        <v>29</v>
      </c>
      <c r="E13" s="13">
        <v>200000</v>
      </c>
      <c r="F13" s="13">
        <v>0</v>
      </c>
      <c r="G13" s="32">
        <v>200000</v>
      </c>
      <c r="H13" s="13">
        <f t="shared" si="0"/>
        <v>0</v>
      </c>
    </row>
    <row r="14" spans="1:8" ht="69" customHeight="1" x14ac:dyDescent="0.2">
      <c r="A14" s="43">
        <v>9</v>
      </c>
      <c r="B14" s="44" t="s">
        <v>10</v>
      </c>
      <c r="C14" s="13">
        <v>124687.96836</v>
      </c>
      <c r="D14" s="47" t="s">
        <v>11</v>
      </c>
      <c r="E14" s="13">
        <v>149625.56203101701</v>
      </c>
      <c r="F14" s="13">
        <v>-24937.593671017006</v>
      </c>
      <c r="G14" s="32">
        <v>103740.38967</v>
      </c>
      <c r="H14" s="13">
        <f t="shared" si="0"/>
        <v>45885.172361017001</v>
      </c>
    </row>
    <row r="15" spans="1:8" ht="69.75" customHeight="1" x14ac:dyDescent="0.2">
      <c r="A15" s="43">
        <v>10</v>
      </c>
      <c r="B15" s="44" t="s">
        <v>48</v>
      </c>
      <c r="C15" s="13">
        <v>1059000</v>
      </c>
      <c r="D15" s="47" t="s">
        <v>43</v>
      </c>
      <c r="E15" s="13">
        <v>1059000</v>
      </c>
      <c r="F15" s="13">
        <v>0</v>
      </c>
      <c r="G15" s="32">
        <f>1165000-88000-18000</f>
        <v>1059000</v>
      </c>
      <c r="H15" s="13">
        <f t="shared" si="0"/>
        <v>0</v>
      </c>
    </row>
    <row r="16" spans="1:8" ht="47.25" customHeight="1" x14ac:dyDescent="0.2">
      <c r="A16" s="83" t="s">
        <v>60</v>
      </c>
      <c r="B16" s="83"/>
      <c r="C16" s="50">
        <v>5539461.7061200002</v>
      </c>
      <c r="D16" s="51">
        <v>0</v>
      </c>
      <c r="E16" s="50">
        <v>5544178.5307910172</v>
      </c>
      <c r="F16" s="52">
        <v>4716.824671017006</v>
      </c>
      <c r="G16" s="33">
        <f>SUM(G6:G15)</f>
        <v>5597792.5578100001</v>
      </c>
      <c r="H16" s="14">
        <f>G16-E16</f>
        <v>53614.027018982917</v>
      </c>
    </row>
    <row r="17" spans="1:8" ht="47.25" customHeight="1" x14ac:dyDescent="0.2">
      <c r="A17" s="9"/>
      <c r="B17" s="9"/>
    </row>
    <row r="18" spans="1:8" ht="26.25" customHeight="1" x14ac:dyDescent="0.2">
      <c r="A18" s="83" t="s">
        <v>61</v>
      </c>
      <c r="B18" s="83"/>
      <c r="C18" s="39">
        <v>2020</v>
      </c>
      <c r="D18" s="79">
        <v>44286</v>
      </c>
      <c r="E18" s="80"/>
      <c r="F18" s="40" t="s">
        <v>62</v>
      </c>
      <c r="G18" s="12"/>
      <c r="H18" s="23">
        <v>2020</v>
      </c>
    </row>
    <row r="19" spans="1:8" ht="29.25" customHeight="1" x14ac:dyDescent="0.2">
      <c r="A19" s="85" t="s">
        <v>44</v>
      </c>
      <c r="B19" s="85"/>
      <c r="C19" s="27">
        <v>82543</v>
      </c>
      <c r="D19" s="81">
        <v>92640.5</v>
      </c>
      <c r="E19" s="82"/>
      <c r="F19" s="28">
        <v>10097.5</v>
      </c>
      <c r="G19" s="12"/>
      <c r="H19" s="15">
        <v>87379</v>
      </c>
    </row>
    <row r="20" spans="1:8" ht="27" customHeight="1" x14ac:dyDescent="0.2">
      <c r="A20" s="88" t="s">
        <v>45</v>
      </c>
      <c r="B20" s="89"/>
      <c r="C20" s="29">
        <v>7996.88</v>
      </c>
      <c r="D20" s="81">
        <v>8421.863636363636</v>
      </c>
      <c r="E20" s="82"/>
      <c r="F20" s="28">
        <v>424.98363636363592</v>
      </c>
      <c r="G20" s="12"/>
      <c r="H20" s="15">
        <f>H19/H22</f>
        <v>8566.5686274509808</v>
      </c>
    </row>
    <row r="21" spans="1:8" s="16" customFormat="1" ht="27.75" customHeight="1" x14ac:dyDescent="0.2">
      <c r="A21" s="96" t="s">
        <v>46</v>
      </c>
      <c r="B21" s="97"/>
      <c r="C21" s="41">
        <v>6.7110011825593924E-2</v>
      </c>
      <c r="D21" s="98">
        <v>5.9846163727430415E-2</v>
      </c>
      <c r="E21" s="99"/>
      <c r="F21" s="42">
        <v>-7.2638480981635084E-3</v>
      </c>
      <c r="G21" s="12"/>
      <c r="H21" s="17">
        <f>G16/H19/1000</f>
        <v>6.4063362567779447E-2</v>
      </c>
    </row>
    <row r="22" spans="1:8" ht="27" customHeight="1" x14ac:dyDescent="0.2">
      <c r="A22" s="92" t="s">
        <v>59</v>
      </c>
      <c r="B22" s="93"/>
      <c r="C22" s="30">
        <v>10.321899999999999</v>
      </c>
      <c r="D22" s="94">
        <v>11</v>
      </c>
      <c r="E22" s="95"/>
      <c r="F22" s="34">
        <v>0.67810000000000059</v>
      </c>
      <c r="G22" s="12"/>
      <c r="H22" s="15">
        <v>10.199999999999999</v>
      </c>
    </row>
    <row r="23" spans="1:8" ht="30" customHeight="1" x14ac:dyDescent="0.2">
      <c r="A23" s="36" t="s">
        <v>65</v>
      </c>
      <c r="B23" s="37"/>
      <c r="C23" s="29">
        <v>536670.73950726131</v>
      </c>
      <c r="D23" s="81">
        <v>504016.23007191066</v>
      </c>
      <c r="E23" s="82"/>
      <c r="F23" s="28">
        <v>-32654.509435350657</v>
      </c>
      <c r="G23" s="12"/>
      <c r="H23" s="15">
        <f>G16/H22</f>
        <v>548803.19194215687</v>
      </c>
    </row>
    <row r="26" spans="1:8" ht="20.25" x14ac:dyDescent="0.2">
      <c r="A26" s="9"/>
      <c r="B26" s="18" t="s">
        <v>32</v>
      </c>
      <c r="C26" s="18"/>
      <c r="D26" s="18"/>
      <c r="E26" s="18"/>
    </row>
    <row r="27" spans="1:8" ht="18" x14ac:dyDescent="0.2">
      <c r="A27" s="9"/>
      <c r="B27" s="19" t="s">
        <v>32</v>
      </c>
      <c r="C27" s="19"/>
      <c r="D27" s="19"/>
      <c r="E27" s="19"/>
      <c r="F27" s="20"/>
    </row>
    <row r="28" spans="1:8" ht="18" x14ac:dyDescent="0.2">
      <c r="A28" s="9"/>
      <c r="B28" s="19"/>
      <c r="D28" s="19"/>
      <c r="F28" s="20"/>
    </row>
    <row r="29" spans="1:8" ht="18" x14ac:dyDescent="0.2">
      <c r="A29" s="9"/>
      <c r="B29" s="19"/>
      <c r="D29" s="19"/>
      <c r="F29" s="20"/>
    </row>
    <row r="30" spans="1:8" ht="18" x14ac:dyDescent="0.2">
      <c r="A30" s="9"/>
      <c r="B30" s="19"/>
      <c r="D30" s="19"/>
      <c r="F30" s="20"/>
    </row>
    <row r="31" spans="1:8" ht="18" x14ac:dyDescent="0.2">
      <c r="A31" s="9"/>
      <c r="B31" s="19"/>
      <c r="D31" s="19"/>
      <c r="F31" s="20"/>
    </row>
    <row r="32" spans="1:8" x14ac:dyDescent="0.2">
      <c r="A32" s="9"/>
      <c r="F32" s="20"/>
    </row>
    <row r="33" spans="1:6" ht="18" x14ac:dyDescent="0.2">
      <c r="A33" s="9"/>
      <c r="B33" s="21"/>
      <c r="C33" s="21"/>
      <c r="D33" s="21"/>
      <c r="E33" s="21"/>
      <c r="F33" s="20"/>
    </row>
    <row r="34" spans="1:6" x14ac:dyDescent="0.2">
      <c r="A34" s="9"/>
      <c r="F34" s="20"/>
    </row>
    <row r="35" spans="1:6" x14ac:dyDescent="0.2">
      <c r="A35" s="9"/>
      <c r="F35" s="20"/>
    </row>
  </sheetData>
  <mergeCells count="22">
    <mergeCell ref="D23:E23"/>
    <mergeCell ref="A20:B20"/>
    <mergeCell ref="D20:E20"/>
    <mergeCell ref="G4:G5"/>
    <mergeCell ref="H4:H5"/>
    <mergeCell ref="A22:B22"/>
    <mergeCell ref="D22:E22"/>
    <mergeCell ref="A21:B21"/>
    <mergeCell ref="C4:C5"/>
    <mergeCell ref="D4:D5"/>
    <mergeCell ref="E4:E5"/>
    <mergeCell ref="D21:E21"/>
    <mergeCell ref="A2:F2"/>
    <mergeCell ref="D18:E18"/>
    <mergeCell ref="D19:E19"/>
    <mergeCell ref="A18:B18"/>
    <mergeCell ref="A4:A5"/>
    <mergeCell ref="B4:B5"/>
    <mergeCell ref="A19:B19"/>
    <mergeCell ref="A3:F3"/>
    <mergeCell ref="F4:F5"/>
    <mergeCell ref="A16:B16"/>
  </mergeCells>
  <pageMargins left="0.19685039370078741" right="0.19685039370078741" top="0.4" bottom="0.19685039370078741" header="0.4" footer="0.19685039370078741"/>
  <pageSetup paperSize="9" scale="62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Замимаи 3</vt:lpstr>
      <vt:lpstr>Замимаи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2023-12-01T04:28:09Z</dcterms:modified>
</cp:coreProperties>
</file>